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385" activeTab="0"/>
  </bookViews>
  <sheets>
    <sheet name="MK" sheetId="1" r:id="rId1"/>
    <sheet name="MK Jatko" sheetId="2" r:id="rId2"/>
    <sheet name="MK-A" sheetId="3" r:id="rId3"/>
    <sheet name="MK-B" sheetId="4" r:id="rId4"/>
    <sheet name="MK-C" sheetId="5" r:id="rId5"/>
    <sheet name="MK-D" sheetId="6" r:id="rId6"/>
    <sheet name="IK-50" sheetId="7" r:id="rId7"/>
    <sheet name="IK-35" sheetId="8" r:id="rId8"/>
    <sheet name="MJ-17." sheetId="9" r:id="rId9"/>
    <sheet name="MJ-17 Jatko" sheetId="10" r:id="rId10"/>
    <sheet name="MJ-15" sheetId="11" r:id="rId11"/>
    <sheet name="MJ-14" sheetId="12" r:id="rId12"/>
    <sheet name="MJ-14 jatko" sheetId="13" r:id="rId13"/>
    <sheet name="MJ-13" sheetId="14" r:id="rId14"/>
    <sheet name="MJ-13 Jatko" sheetId="15" r:id="rId15"/>
    <sheet name="MJ-11" sheetId="16" r:id="rId16"/>
    <sheet name="MJ-11 Jatko" sheetId="17" r:id="rId17"/>
    <sheet name="NJ-14" sheetId="18" r:id="rId18"/>
  </sheets>
  <definedNames>
    <definedName name="_xlnm.Print_Area" localSheetId="7">'IK-35'!$A$1:$H$35</definedName>
    <definedName name="_xlnm.Print_Area" localSheetId="6">'IK-50'!$A$1:$G$25</definedName>
    <definedName name="_xlnm.Print_Area" localSheetId="15">'MJ-11'!$A$1:$S$47</definedName>
    <definedName name="_xlnm.Print_Area" localSheetId="13">'MJ-13'!$A$1:$S$47</definedName>
    <definedName name="_xlnm.Print_Area" localSheetId="11">'MJ-14'!$A$1:$AH$47</definedName>
    <definedName name="_xlnm.Print_Area" localSheetId="10">'MJ-15'!$A$1:$S$21</definedName>
    <definedName name="_xlnm.Print_Area" localSheetId="8">'MJ-17.'!$A$1:$AH$31</definedName>
    <definedName name="_xlnm.Print_Area" localSheetId="0">'MK'!$A$1:$S$83</definedName>
    <definedName name="_xlnm.Print_Area" localSheetId="1">'MK Jatko'!$A$1:$J$42</definedName>
    <definedName name="_xlnm.Print_Area" localSheetId="2">'MK-A'!$A$1:$I$53</definedName>
    <definedName name="_xlnm.Print_Area" localSheetId="3">'MK-B'!$A$1:$J$52</definedName>
    <definedName name="_xlnm.Print_Area" localSheetId="4">'MK-C'!$A$1:$H$34</definedName>
    <definedName name="_xlnm.Print_Area" localSheetId="5">'MK-D'!$A$1:$H$32</definedName>
    <definedName name="_xlnm.Print_Area" localSheetId="17">'NJ-14'!$A$1:$AH$19</definedName>
  </definedNames>
  <calcPr fullCalcOnLoad="1"/>
</workbook>
</file>

<file path=xl/sharedStrings.xml><?xml version="1.0" encoding="utf-8"?>
<sst xmlns="http://schemas.openxmlformats.org/spreadsheetml/2006/main" count="1990" uniqueCount="324">
  <si>
    <t>MK</t>
  </si>
  <si>
    <t>MJ-17</t>
  </si>
  <si>
    <t>Seura</t>
  </si>
  <si>
    <t>PT-Espoo</t>
  </si>
  <si>
    <t>Otto Boije</t>
  </si>
  <si>
    <t>Nick Schiewek</t>
  </si>
  <si>
    <t>Ballong</t>
  </si>
  <si>
    <t>Lance Hewitt</t>
  </si>
  <si>
    <t>MBF</t>
  </si>
  <si>
    <t>Frej Hewitt</t>
  </si>
  <si>
    <t>Anton Mäkinen</t>
  </si>
  <si>
    <t>Joonas Kivimäki</t>
  </si>
  <si>
    <t>Sergey Troshkov</t>
  </si>
  <si>
    <t>Sami Järvinen</t>
  </si>
  <si>
    <t>MPS</t>
  </si>
  <si>
    <t>Heikki Järvinen</t>
  </si>
  <si>
    <t>Asko Keinonen</t>
  </si>
  <si>
    <t>Westika</t>
  </si>
  <si>
    <t>Erkko Luoma</t>
  </si>
  <si>
    <t>Pentti Ritalahti</t>
  </si>
  <si>
    <t>Jukka Heinonen</t>
  </si>
  <si>
    <t>Star</t>
  </si>
  <si>
    <t>Barry Robbins</t>
  </si>
  <si>
    <t>PuPy</t>
  </si>
  <si>
    <t>Milla-Mari Vastavuo</t>
  </si>
  <si>
    <t>Viivi-Mari Vastavuo</t>
  </si>
  <si>
    <t>Juha Rimpiläinen</t>
  </si>
  <si>
    <t>Jyrki Virtanen</t>
  </si>
  <si>
    <t>Jukka Filén</t>
  </si>
  <si>
    <t>Häki</t>
  </si>
  <si>
    <t>Kaj Blomfelt</t>
  </si>
  <si>
    <t>Pertti Mäkinen</t>
  </si>
  <si>
    <t>Mikko Kantola</t>
  </si>
  <si>
    <t>Tuka</t>
  </si>
  <si>
    <t>Jancarlo Rodriguez</t>
  </si>
  <si>
    <t>Jaime Rodriguez</t>
  </si>
  <si>
    <t>Por-83</t>
  </si>
  <si>
    <t>Patrick Palmgren</t>
  </si>
  <si>
    <t>Krister Palmgren</t>
  </si>
  <si>
    <t>BF-78</t>
  </si>
  <si>
    <t>Heikki Tanhua</t>
  </si>
  <si>
    <t>LPTS</t>
  </si>
  <si>
    <t>Veikko Koskinen</t>
  </si>
  <si>
    <t>HaTe</t>
  </si>
  <si>
    <t>Miikka O'Connor</t>
  </si>
  <si>
    <t>MJ-15</t>
  </si>
  <si>
    <t>Thomas Lundström</t>
  </si>
  <si>
    <t>Annika Lundström</t>
  </si>
  <si>
    <t>Anders Lundström</t>
  </si>
  <si>
    <t>Kari Leskinen</t>
  </si>
  <si>
    <t>Leif Huttunen</t>
  </si>
  <si>
    <t>Juha Hämäläinen</t>
  </si>
  <si>
    <t>Elias Brander</t>
  </si>
  <si>
    <t>Veikka Flemming</t>
  </si>
  <si>
    <t>Koka</t>
  </si>
  <si>
    <t>Elias Eerola</t>
  </si>
  <si>
    <t>Rasmus Hakonen</t>
  </si>
  <si>
    <t>Aleksi Veini</t>
  </si>
  <si>
    <t>Alexander Dyroff</t>
  </si>
  <si>
    <t>Hannu Uusikivi</t>
  </si>
  <si>
    <t>PTS-60</t>
  </si>
  <si>
    <t>Henri Kuusjärvi</t>
  </si>
  <si>
    <t>Pasi Supperi</t>
  </si>
  <si>
    <t>Leon Schnabel</t>
  </si>
  <si>
    <t>Kai Merimaa</t>
  </si>
  <si>
    <t>Toni Nättilä</t>
  </si>
  <si>
    <t>TIP-70</t>
  </si>
  <si>
    <t>Mika Heiskanen</t>
  </si>
  <si>
    <t>HP</t>
  </si>
  <si>
    <t>Fanni Kannisto</t>
  </si>
  <si>
    <t>Jan Nyberg</t>
  </si>
  <si>
    <t>Anton Nurmiaho</t>
  </si>
  <si>
    <t>Luokka:</t>
  </si>
  <si>
    <t>Lohko/Pool</t>
  </si>
  <si>
    <t>A</t>
  </si>
  <si>
    <t>Pöytä /Table</t>
  </si>
  <si>
    <t>Päivä /Date</t>
  </si>
  <si>
    <t>Klo / Time:</t>
  </si>
  <si>
    <t>Nimi / Name</t>
  </si>
  <si>
    <t>Seura / Club</t>
  </si>
  <si>
    <t>1</t>
  </si>
  <si>
    <t>2</t>
  </si>
  <si>
    <t>3</t>
  </si>
  <si>
    <t>4</t>
  </si>
  <si>
    <t>V</t>
  </si>
  <si>
    <t>T</t>
  </si>
  <si>
    <t>Eräsum</t>
  </si>
  <si>
    <t>Sija</t>
  </si>
  <si>
    <t>Pistesum</t>
  </si>
  <si>
    <t>ero</t>
  </si>
  <si>
    <t xml:space="preserve">Merkitse vain erien jäännöspisteet ( esim 11-7 = 7 tai 6-11 = -6 ).  Huom. miinus nolla ( '-0 ), käytä edessä yläpilkkua (tähtimerkin alla) </t>
  </si>
  <si>
    <t>tark</t>
  </si>
  <si>
    <t>Ottelut / Matches</t>
  </si>
  <si>
    <t>1.erä</t>
  </si>
  <si>
    <t>2.erä</t>
  </si>
  <si>
    <t>3.erä</t>
  </si>
  <si>
    <t>4.erä</t>
  </si>
  <si>
    <t>5.erä</t>
  </si>
  <si>
    <t>Erät</t>
  </si>
  <si>
    <t>1-3 / 2</t>
  </si>
  <si>
    <t>2-4 / 1</t>
  </si>
  <si>
    <t>1-4 / 3</t>
  </si>
  <si>
    <t>2-3 / 4</t>
  </si>
  <si>
    <t>1-2 / 3</t>
  </si>
  <si>
    <t>3-4 / 1</t>
  </si>
  <si>
    <t>B</t>
  </si>
  <si>
    <t>5</t>
  </si>
  <si>
    <t>Ero</t>
  </si>
  <si>
    <t>1-5 / 3</t>
  </si>
  <si>
    <t>3-5 / 2</t>
  </si>
  <si>
    <t>1-4 / 5</t>
  </si>
  <si>
    <t>2-5 / 4</t>
  </si>
  <si>
    <t>4-5 / 1</t>
  </si>
  <si>
    <t>3-4 / 5</t>
  </si>
  <si>
    <t>TUL Joy GAMES</t>
  </si>
  <si>
    <t>C</t>
  </si>
  <si>
    <t>D</t>
  </si>
  <si>
    <t>Pupy</t>
  </si>
  <si>
    <t>MK-poolit Sunnuntaina 8.2.2009 klo 10:00</t>
  </si>
  <si>
    <t>10.00</t>
  </si>
  <si>
    <t xml:space="preserve">Sergey Troshkov </t>
  </si>
  <si>
    <t>RN</t>
  </si>
  <si>
    <t>Nimi</t>
  </si>
  <si>
    <t>KoKa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</si>
  <si>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</si>
  <si>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</si>
  <si>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</si>
  <si>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</si>
  <si>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</si>
  <si>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</si>
  <si>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</si>
  <si>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</si>
  <si>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</si>
  <si>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</si>
  <si>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</si>
  <si>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</si>
  <si>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</si>
  <si>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</si>
  <si>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</si>
  <si>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</si>
  <si>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</si>
  <si>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</si>
  <si>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</si>
  <si>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</si>
  <si>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</si>
  <si>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</si>
  <si>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</si>
  <si>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</si>
  <si>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</si>
  <si>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</si>
  <si>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</si>
  <si>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TUL Joy GAMES 2009</t>
  </si>
  <si>
    <t>Su IK-50</t>
  </si>
  <si>
    <t>Klo 11.30</t>
  </si>
  <si>
    <t>A-luokkalaista</t>
  </si>
  <si>
    <t>B-luokkalaista</t>
  </si>
  <si>
    <t>D-luokkalaista</t>
  </si>
  <si>
    <t>Su MK-A</t>
  </si>
  <si>
    <t>Viatcheslav Abramov</t>
  </si>
  <si>
    <t>Patrik Palmgren</t>
  </si>
  <si>
    <t>C-luokkalaista</t>
  </si>
  <si>
    <t>Klo 11.00</t>
  </si>
  <si>
    <t>Anders Bergman</t>
  </si>
  <si>
    <t>Alexey Titievsky</t>
  </si>
  <si>
    <t>Victor Miller</t>
  </si>
  <si>
    <t>Larissa Kogiya</t>
  </si>
  <si>
    <t>Maris Janson</t>
  </si>
  <si>
    <t>La MK-C</t>
  </si>
  <si>
    <t>Klo 12.00</t>
  </si>
  <si>
    <t>Ilmatieteenl.</t>
  </si>
  <si>
    <t xml:space="preserve">Viivi-Mari Vastavuo </t>
  </si>
  <si>
    <t>La IK-35</t>
  </si>
  <si>
    <t>MJ 13</t>
  </si>
  <si>
    <t>MJ 11</t>
  </si>
  <si>
    <t>Tatu Pitkänen</t>
  </si>
  <si>
    <t>Toni Pitkänen</t>
  </si>
  <si>
    <t>Terho Pitkänen</t>
  </si>
  <si>
    <t>Mikko Hänninen</t>
  </si>
  <si>
    <t>Andrei Bakharev</t>
  </si>
  <si>
    <t>Andre Rodriguez</t>
  </si>
  <si>
    <t>La MK-B</t>
  </si>
  <si>
    <t>Klo 10.00</t>
  </si>
  <si>
    <t>La MK-D</t>
  </si>
  <si>
    <t>MJ 14</t>
  </si>
  <si>
    <t>11.00</t>
  </si>
  <si>
    <t>NJ 14</t>
  </si>
  <si>
    <t xml:space="preserve">Patrick Palmgren </t>
  </si>
  <si>
    <t>Frank O´Connor</t>
  </si>
  <si>
    <t>Rolands Jansons</t>
  </si>
  <si>
    <t>HäKi</t>
  </si>
  <si>
    <t>10:00</t>
  </si>
  <si>
    <t>La MJ 14</t>
  </si>
  <si>
    <t>A1</t>
  </si>
  <si>
    <t>B2</t>
  </si>
  <si>
    <t>C2</t>
  </si>
  <si>
    <t>C1</t>
  </si>
  <si>
    <t>A2</t>
  </si>
  <si>
    <t>B1</t>
  </si>
  <si>
    <t>Su MJ 11</t>
  </si>
  <si>
    <t>E.Eerola</t>
  </si>
  <si>
    <t>T. Pitkänen</t>
  </si>
  <si>
    <t>1,9,11</t>
  </si>
  <si>
    <t>E. Eerola</t>
  </si>
  <si>
    <t>Lundström</t>
  </si>
  <si>
    <t>6,5,5</t>
  </si>
  <si>
    <t>M. O'Connor</t>
  </si>
  <si>
    <t>7,8,9</t>
  </si>
  <si>
    <t>J. Rodriguez</t>
  </si>
  <si>
    <t>E. Brander</t>
  </si>
  <si>
    <t>3,9,10</t>
  </si>
  <si>
    <t>12,4,-8,9</t>
  </si>
  <si>
    <t>A. Bergman</t>
  </si>
  <si>
    <t>L. Schnabel</t>
  </si>
  <si>
    <t>-9,5,-5,5,6</t>
  </si>
  <si>
    <t>2,5,3</t>
  </si>
  <si>
    <t>-2,-7,7,10,5</t>
  </si>
  <si>
    <t>A. Titievsky</t>
  </si>
  <si>
    <t>4,3,9</t>
  </si>
  <si>
    <t>7,-9,4,11</t>
  </si>
  <si>
    <t>9,-6,9,8</t>
  </si>
  <si>
    <t>2,3,4</t>
  </si>
  <si>
    <t>V-MVastavuo</t>
  </si>
  <si>
    <t>W.O</t>
  </si>
  <si>
    <t>6,9,7</t>
  </si>
  <si>
    <t>A. Mäkinen</t>
  </si>
  <si>
    <t>7,6,-7,3</t>
  </si>
  <si>
    <t>0,3,7</t>
  </si>
  <si>
    <t>4,7,6</t>
  </si>
  <si>
    <t>2,3,9</t>
  </si>
  <si>
    <t>9,7,12</t>
  </si>
  <si>
    <t>10,9,9</t>
  </si>
  <si>
    <t>-7,3,-14,0,6</t>
  </si>
  <si>
    <t>4,10,6</t>
  </si>
  <si>
    <t>10,-6,2,7</t>
  </si>
  <si>
    <t>4,1,4</t>
  </si>
  <si>
    <t>3,7,5</t>
  </si>
  <si>
    <t>4,7,8</t>
  </si>
  <si>
    <t>8,11,8</t>
  </si>
  <si>
    <t>La MJ 17</t>
  </si>
  <si>
    <t>5,-8,8,6</t>
  </si>
  <si>
    <t>8,-10,-16,9,10</t>
  </si>
  <si>
    <t>7,9,7</t>
  </si>
  <si>
    <t>7,-10,6,10</t>
  </si>
  <si>
    <t>7,9,-8,-3,7</t>
  </si>
  <si>
    <t>8,6,10</t>
  </si>
  <si>
    <t>5,6,11</t>
  </si>
  <si>
    <t>5,3,10</t>
  </si>
  <si>
    <t>6,8,10,-8,12</t>
  </si>
  <si>
    <t>8,7,9</t>
  </si>
  <si>
    <t>3,5,4</t>
  </si>
  <si>
    <t>7,9,6</t>
  </si>
  <si>
    <t>8,7,5</t>
  </si>
  <si>
    <t>2,6,8</t>
  </si>
  <si>
    <t>6,9,-14,10</t>
  </si>
  <si>
    <t>6,9,3</t>
  </si>
  <si>
    <t>8,8,9</t>
  </si>
  <si>
    <t>-11,5,4,6</t>
  </si>
  <si>
    <t>4,6,7</t>
  </si>
  <si>
    <t>8,6,1</t>
  </si>
  <si>
    <t>9,5,9</t>
  </si>
  <si>
    <t>10,11,-3,8</t>
  </si>
  <si>
    <t>-9,8,7,7</t>
  </si>
  <si>
    <t>7,6,-6,10</t>
  </si>
  <si>
    <t>7,7,-4,4</t>
  </si>
  <si>
    <t>5,8,7</t>
  </si>
  <si>
    <t>6,2,4</t>
  </si>
  <si>
    <t>4,7,13</t>
  </si>
  <si>
    <t>7,8,-9,-6,8</t>
  </si>
  <si>
    <t>7,4,6</t>
  </si>
  <si>
    <t>-1,9,3,5</t>
  </si>
  <si>
    <t>4,8,7</t>
  </si>
  <si>
    <t>5,7,5</t>
  </si>
  <si>
    <t>9,10,9</t>
  </si>
  <si>
    <t>5,7,-7,6</t>
  </si>
  <si>
    <t>Jatko CUP</t>
  </si>
  <si>
    <t>Su MK</t>
  </si>
  <si>
    <t>D2</t>
  </si>
  <si>
    <t>2,5,10</t>
  </si>
  <si>
    <t>4,9,9</t>
  </si>
  <si>
    <t>7,7,8</t>
  </si>
  <si>
    <t>7,8,5</t>
  </si>
  <si>
    <t>-9,8,-9,5,9</t>
  </si>
  <si>
    <t>-7,6,-8,8,3</t>
  </si>
  <si>
    <t>-6,2,8,3</t>
  </si>
  <si>
    <t>7,8,10</t>
  </si>
  <si>
    <t>3,8,6</t>
  </si>
  <si>
    <t>-9,4,11,-8,5</t>
  </si>
  <si>
    <t>9,14,6</t>
  </si>
  <si>
    <t>9,-5,7,3</t>
  </si>
  <si>
    <t>5,7,7</t>
  </si>
  <si>
    <t>2,5,6</t>
  </si>
  <si>
    <t>Larisa Kogiya</t>
  </si>
  <si>
    <t>W.</t>
  </si>
  <si>
    <t>O</t>
  </si>
  <si>
    <t>w.o</t>
  </si>
  <si>
    <t>Valio-luokkalaista</t>
  </si>
  <si>
    <t>C-Luokkalaista</t>
  </si>
  <si>
    <t>D-Luokkalaista</t>
  </si>
  <si>
    <t>W-O</t>
  </si>
  <si>
    <t>9,-5,5,10</t>
  </si>
  <si>
    <t>3,8,3</t>
  </si>
  <si>
    <t>-5,6,8,10</t>
  </si>
  <si>
    <t>5,9,3</t>
  </si>
  <si>
    <t>7,4,7</t>
  </si>
  <si>
    <t>5,10,7</t>
  </si>
  <si>
    <t>3,10,2</t>
  </si>
  <si>
    <t>11,-12,-11,6,5</t>
  </si>
  <si>
    <t>9,9,10</t>
  </si>
  <si>
    <t>9,-10,-11,4,6</t>
  </si>
  <si>
    <t>5,7,9</t>
  </si>
  <si>
    <t>9,8,9</t>
  </si>
  <si>
    <t>-8,9,8,-9,11</t>
  </si>
  <si>
    <t>7,6,9</t>
  </si>
  <si>
    <t>6,9,-9,3</t>
  </si>
  <si>
    <t>-6,6,8,2</t>
  </si>
  <si>
    <t>3,9,6</t>
  </si>
  <si>
    <t xml:space="preserve">MJ-15 pooli </t>
  </si>
  <si>
    <t>6,10,6</t>
  </si>
  <si>
    <t>-10,10,4,7</t>
  </si>
  <si>
    <t>-7,4,7,7</t>
  </si>
  <si>
    <t>-8,-9,7,11,9</t>
  </si>
  <si>
    <t>1,7,5</t>
  </si>
  <si>
    <t>8,6,-5,7</t>
  </si>
  <si>
    <t>6,3,8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</si>
</sst>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0_)"/>
    <numFmt numFmtId="168" formatCode="d\.m\.yyyy"/>
    <numFmt numFmtId="169" formatCode="h:mm;@"/>
  </numFmts>
  <fonts count="27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2"/>
      <color indexed="8"/>
      <name val="SWISS"/>
      <family val="0"/>
    </font>
    <font>
      <b/>
      <sz val="12"/>
      <name val="SWISS"/>
      <family val="0"/>
    </font>
    <font>
      <sz val="12"/>
      <color indexed="8"/>
      <name val="SWISS"/>
      <family val="0"/>
    </font>
    <font>
      <b/>
      <sz val="11"/>
      <color indexed="8"/>
      <name val="SWISS"/>
      <family val="0"/>
    </font>
    <font>
      <sz val="11"/>
      <name val="Arial"/>
      <family val="0"/>
    </font>
    <font>
      <sz val="12"/>
      <name val="SWISS"/>
      <family val="0"/>
    </font>
    <font>
      <b/>
      <sz val="12"/>
      <name val="Arial"/>
      <family val="0"/>
    </font>
    <font>
      <b/>
      <sz val="10"/>
      <color indexed="8"/>
      <name val="SWISS"/>
      <family val="0"/>
    </font>
    <font>
      <sz val="10"/>
      <name val="SWISS"/>
      <family val="0"/>
    </font>
    <font>
      <b/>
      <sz val="11"/>
      <name val="Arial"/>
      <family val="2"/>
    </font>
    <font>
      <sz val="11"/>
      <name val="SWISS"/>
      <family val="0"/>
    </font>
    <font>
      <sz val="10"/>
      <color indexed="8"/>
      <name val="SWISS"/>
      <family val="0"/>
    </font>
    <font>
      <sz val="8"/>
      <color indexed="8"/>
      <name val="SWISS"/>
      <family val="0"/>
    </font>
    <font>
      <sz val="9"/>
      <color indexed="8"/>
      <name val="SWISS"/>
      <family val="0"/>
    </font>
    <font>
      <b/>
      <sz val="9"/>
      <color indexed="8"/>
      <name val="SWISS"/>
      <family val="0"/>
    </font>
    <font>
      <b/>
      <sz val="9"/>
      <name val="SWISS"/>
      <family val="0"/>
    </font>
    <font>
      <i/>
      <sz val="8"/>
      <color indexed="8"/>
      <name val="SWISS"/>
      <family val="0"/>
    </font>
    <font>
      <sz val="12"/>
      <name val="Arial"/>
      <family val="2"/>
    </font>
    <font>
      <sz val="11"/>
      <color indexed="8"/>
      <name val="SWISS"/>
      <family val="0"/>
    </font>
    <font>
      <sz val="9"/>
      <name val="Arial"/>
      <family val="2"/>
    </font>
    <font>
      <i/>
      <sz val="10"/>
      <color indexed="8"/>
      <name val="SWISS"/>
      <family val="0"/>
    </font>
    <font>
      <sz val="9"/>
      <name val="SWIS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lightDown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5">
    <border>
      <left/>
      <right/>
      <top/>
      <bottom/>
      <diagonal/>
    </border>
    <border>
      <left style="double"/>
      <right style="thin">
        <color indexed="8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 style="thin">
        <color indexed="8"/>
      </right>
      <top style="double"/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/>
      <top style="thin"/>
      <bottom style="thin"/>
    </border>
    <border>
      <left>
        <color indexed="63"/>
      </left>
      <right style="dashed"/>
      <top style="thin"/>
      <bottom style="thin"/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dashed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medium">
        <color indexed="8"/>
      </left>
      <right style="dashed">
        <color indexed="8"/>
      </right>
      <top style="thin">
        <color indexed="8"/>
      </top>
      <bottom style="double"/>
    </border>
    <border>
      <left>
        <color indexed="63"/>
      </left>
      <right style="dashed">
        <color indexed="8"/>
      </right>
      <top style="thin">
        <color indexed="8"/>
      </top>
      <bottom style="double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ashed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double"/>
    </border>
    <border>
      <left style="medium">
        <color indexed="8"/>
      </left>
      <right>
        <color indexed="63"/>
      </right>
      <top style="thin">
        <color indexed="8"/>
      </top>
      <bottom style="double"/>
    </border>
    <border>
      <left style="medium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dotted">
        <color indexed="8"/>
      </right>
      <top style="thin"/>
      <bottom style="thin">
        <color indexed="8"/>
      </bottom>
    </border>
    <border>
      <left style="dotted">
        <color indexed="8"/>
      </left>
      <right>
        <color indexed="63"/>
      </right>
      <top style="thin"/>
      <bottom style="thin">
        <color indexed="8"/>
      </bottom>
    </border>
    <border>
      <left style="thin"/>
      <right style="double"/>
      <top style="thin">
        <color indexed="8"/>
      </top>
      <bottom style="thin"/>
    </border>
    <border>
      <left style="thin"/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double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dotted">
        <color indexed="8"/>
      </right>
      <top style="thin">
        <color indexed="8"/>
      </top>
      <bottom style="double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double"/>
      <top style="thin"/>
      <bottom style="double"/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/>
      <top style="double"/>
      <bottom style="thin">
        <color indexed="8"/>
      </bottom>
    </border>
    <border>
      <left>
        <color indexed="63"/>
      </left>
      <right style="double"/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double"/>
    </border>
    <border>
      <left>
        <color indexed="63"/>
      </left>
      <right style="double"/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67" fontId="8" fillId="0" borderId="0">
      <alignment/>
      <protection/>
    </xf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1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right"/>
      <protection locked="0"/>
    </xf>
    <xf numFmtId="167" fontId="13" fillId="0" borderId="7" xfId="18" applyFont="1" applyFill="1" applyBorder="1" applyAlignment="1">
      <alignment horizontal="left"/>
      <protection/>
    </xf>
    <xf numFmtId="0" fontId="0" fillId="0" borderId="6" xfId="0" applyBorder="1" applyAlignment="1">
      <alignment/>
    </xf>
    <xf numFmtId="167" fontId="5" fillId="0" borderId="8" xfId="18" applyFont="1" applyBorder="1" applyAlignment="1" applyProtection="1">
      <alignment horizontal="center"/>
      <protection/>
    </xf>
    <xf numFmtId="167" fontId="14" fillId="0" borderId="9" xfId="18" applyFont="1" applyBorder="1" applyAlignment="1" applyProtection="1">
      <alignment horizontal="left" indent="1"/>
      <protection/>
    </xf>
    <xf numFmtId="167" fontId="14" fillId="0" borderId="10" xfId="18" applyFont="1" applyBorder="1" applyAlignment="1" applyProtection="1">
      <alignment/>
      <protection locked="0"/>
    </xf>
    <xf numFmtId="167" fontId="14" fillId="0" borderId="11" xfId="18" applyFont="1" applyBorder="1" applyAlignment="1" applyProtection="1">
      <alignment horizontal="center"/>
      <protection/>
    </xf>
    <xf numFmtId="167" fontId="14" fillId="0" borderId="12" xfId="18" applyFont="1" applyBorder="1" applyAlignment="1" applyProtection="1">
      <alignment horizontal="center"/>
      <protection/>
    </xf>
    <xf numFmtId="167" fontId="15" fillId="0" borderId="13" xfId="18" applyFont="1" applyBorder="1" applyAlignment="1" applyProtection="1">
      <alignment horizontal="left"/>
      <protection/>
    </xf>
    <xf numFmtId="167" fontId="14" fillId="0" borderId="13" xfId="18" applyFont="1" applyBorder="1" applyAlignment="1" applyProtection="1">
      <alignment horizontal="center"/>
      <protection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67" fontId="15" fillId="0" borderId="17" xfId="18" applyFont="1" applyBorder="1" applyAlignment="1" applyProtection="1">
      <alignment horizontal="center"/>
      <protection/>
    </xf>
    <xf numFmtId="167" fontId="14" fillId="2" borderId="18" xfId="18" applyFont="1" applyFill="1" applyBorder="1" applyAlignment="1" applyProtection="1">
      <alignment horizontal="left" indent="1"/>
      <protection locked="0"/>
    </xf>
    <xf numFmtId="167" fontId="14" fillId="2" borderId="19" xfId="18" applyFont="1" applyFill="1" applyBorder="1" applyAlignment="1" applyProtection="1">
      <alignment horizontal="left"/>
      <protection locked="0"/>
    </xf>
    <xf numFmtId="167" fontId="16" fillId="3" borderId="20" xfId="18" applyFont="1" applyFill="1" applyBorder="1" applyAlignment="1" applyProtection="1">
      <alignment horizontal="center"/>
      <protection/>
    </xf>
    <xf numFmtId="167" fontId="16" fillId="3" borderId="19" xfId="18" applyFont="1" applyFill="1" applyBorder="1" applyAlignment="1" applyProtection="1">
      <alignment horizontal="center"/>
      <protection/>
    </xf>
    <xf numFmtId="167" fontId="16" fillId="0" borderId="20" xfId="18" applyFont="1" applyBorder="1" applyProtection="1">
      <alignment/>
      <protection/>
    </xf>
    <xf numFmtId="167" fontId="16" fillId="0" borderId="19" xfId="18" applyFont="1" applyBorder="1" applyProtection="1">
      <alignment/>
      <protection/>
    </xf>
    <xf numFmtId="167" fontId="17" fillId="0" borderId="21" xfId="18" applyFont="1" applyBorder="1" applyAlignment="1" applyProtection="1">
      <alignment horizontal="center"/>
      <protection/>
    </xf>
    <xf numFmtId="167" fontId="17" fillId="0" borderId="22" xfId="18" applyFont="1" applyBorder="1" applyAlignment="1" applyProtection="1">
      <alignment horizontal="center"/>
      <protection/>
    </xf>
    <xf numFmtId="167" fontId="16" fillId="0" borderId="23" xfId="18" applyFont="1" applyBorder="1" applyAlignment="1" applyProtection="1">
      <alignment horizontal="right"/>
      <protection/>
    </xf>
    <xf numFmtId="167" fontId="16" fillId="0" borderId="24" xfId="18" applyFont="1" applyBorder="1" applyAlignment="1" applyProtection="1">
      <alignment horizontal="center"/>
      <protection/>
    </xf>
    <xf numFmtId="0" fontId="1" fillId="4" borderId="25" xfId="0" applyFont="1" applyFill="1" applyBorder="1" applyAlignment="1">
      <alignment/>
    </xf>
    <xf numFmtId="0" fontId="1" fillId="4" borderId="26" xfId="0" applyFont="1" applyFill="1" applyBorder="1" applyAlignment="1">
      <alignment/>
    </xf>
    <xf numFmtId="0" fontId="1" fillId="5" borderId="16" xfId="0" applyFont="1" applyFill="1" applyBorder="1" applyAlignment="1">
      <alignment horizontal="center"/>
    </xf>
    <xf numFmtId="167" fontId="15" fillId="0" borderId="27" xfId="18" applyFont="1" applyBorder="1" applyAlignment="1" applyProtection="1">
      <alignment horizontal="center"/>
      <protection/>
    </xf>
    <xf numFmtId="167" fontId="14" fillId="2" borderId="28" xfId="18" applyFont="1" applyFill="1" applyBorder="1" applyAlignment="1" applyProtection="1">
      <alignment horizontal="left"/>
      <protection locked="0"/>
    </xf>
    <xf numFmtId="167" fontId="16" fillId="0" borderId="29" xfId="18" applyFont="1" applyBorder="1" applyProtection="1">
      <alignment/>
      <protection/>
    </xf>
    <xf numFmtId="167" fontId="16" fillId="0" borderId="28" xfId="18" applyFont="1" applyBorder="1" applyProtection="1">
      <alignment/>
      <protection/>
    </xf>
    <xf numFmtId="167" fontId="16" fillId="3" borderId="29" xfId="18" applyFont="1" applyFill="1" applyBorder="1" applyAlignment="1" applyProtection="1">
      <alignment horizontal="center"/>
      <protection/>
    </xf>
    <xf numFmtId="167" fontId="16" fillId="3" borderId="28" xfId="18" applyFont="1" applyFill="1" applyBorder="1" applyAlignment="1" applyProtection="1">
      <alignment horizontal="center"/>
      <protection/>
    </xf>
    <xf numFmtId="167" fontId="15" fillId="0" borderId="30" xfId="18" applyFont="1" applyBorder="1" applyAlignment="1" applyProtection="1">
      <alignment horizontal="center"/>
      <protection/>
    </xf>
    <xf numFmtId="167" fontId="14" fillId="2" borderId="31" xfId="18" applyFont="1" applyFill="1" applyBorder="1" applyAlignment="1" applyProtection="1">
      <alignment horizontal="left" indent="1"/>
      <protection locked="0"/>
    </xf>
    <xf numFmtId="167" fontId="14" fillId="2" borderId="32" xfId="18" applyFont="1" applyFill="1" applyBorder="1" applyAlignment="1" applyProtection="1">
      <alignment horizontal="left"/>
      <protection locked="0"/>
    </xf>
    <xf numFmtId="167" fontId="16" fillId="0" borderId="33" xfId="18" applyFont="1" applyBorder="1" applyProtection="1">
      <alignment/>
      <protection/>
    </xf>
    <xf numFmtId="167" fontId="16" fillId="0" borderId="32" xfId="18" applyFont="1" applyBorder="1" applyProtection="1">
      <alignment/>
      <protection/>
    </xf>
    <xf numFmtId="167" fontId="16" fillId="3" borderId="33" xfId="18" applyFont="1" applyFill="1" applyBorder="1" applyAlignment="1" applyProtection="1">
      <alignment horizontal="center"/>
      <protection/>
    </xf>
    <xf numFmtId="167" fontId="16" fillId="3" borderId="32" xfId="18" applyFont="1" applyFill="1" applyBorder="1" applyAlignment="1" applyProtection="1">
      <alignment horizontal="center"/>
      <protection/>
    </xf>
    <xf numFmtId="167" fontId="17" fillId="0" borderId="34" xfId="18" applyFont="1" applyBorder="1" applyAlignment="1" applyProtection="1">
      <alignment horizontal="center"/>
      <protection/>
    </xf>
    <xf numFmtId="167" fontId="17" fillId="0" borderId="35" xfId="18" applyFont="1" applyBorder="1" applyAlignment="1" applyProtection="1">
      <alignment horizontal="center"/>
      <protection/>
    </xf>
    <xf numFmtId="167" fontId="16" fillId="0" borderId="36" xfId="18" applyFont="1" applyBorder="1" applyAlignment="1" applyProtection="1">
      <alignment horizontal="right"/>
      <protection/>
    </xf>
    <xf numFmtId="167" fontId="16" fillId="0" borderId="37" xfId="18" applyFont="1" applyBorder="1" applyAlignment="1" applyProtection="1">
      <alignment horizontal="center"/>
      <protection/>
    </xf>
    <xf numFmtId="167" fontId="15" fillId="0" borderId="38" xfId="18" applyFont="1" applyBorder="1" applyAlignment="1" applyProtection="1">
      <alignment horizontal="center"/>
      <protection/>
    </xf>
    <xf numFmtId="167" fontId="19" fillId="0" borderId="18" xfId="18" applyFont="1" applyBorder="1" applyProtection="1">
      <alignment/>
      <protection/>
    </xf>
    <xf numFmtId="167" fontId="5" fillId="0" borderId="18" xfId="18" applyFont="1" applyBorder="1" applyProtection="1">
      <alignment/>
      <protection/>
    </xf>
    <xf numFmtId="167" fontId="8" fillId="0" borderId="18" xfId="18" applyBorder="1">
      <alignment/>
      <protection/>
    </xf>
    <xf numFmtId="167" fontId="8" fillId="0" borderId="39" xfId="18" applyBorder="1">
      <alignment/>
      <protection/>
    </xf>
    <xf numFmtId="0" fontId="20" fillId="0" borderId="40" xfId="0" applyFont="1" applyBorder="1" applyAlignment="1">
      <alignment/>
    </xf>
    <xf numFmtId="0" fontId="1" fillId="6" borderId="0" xfId="0" applyFont="1" applyFill="1" applyAlignment="1">
      <alignment/>
    </xf>
    <xf numFmtId="0" fontId="1" fillId="6" borderId="16" xfId="0" applyFont="1" applyFill="1" applyBorder="1" applyAlignment="1">
      <alignment horizontal="center"/>
    </xf>
    <xf numFmtId="167" fontId="15" fillId="0" borderId="41" xfId="18" applyFont="1" applyBorder="1" applyAlignment="1" applyProtection="1">
      <alignment horizontal="center"/>
      <protection/>
    </xf>
    <xf numFmtId="167" fontId="21" fillId="0" borderId="42" xfId="18" applyFont="1" applyBorder="1" applyAlignment="1" applyProtection="1">
      <alignment horizontal="center"/>
      <protection/>
    </xf>
    <xf numFmtId="167" fontId="5" fillId="0" borderId="43" xfId="18" applyFont="1" applyBorder="1" applyProtection="1">
      <alignment/>
      <protection/>
    </xf>
    <xf numFmtId="167" fontId="5" fillId="0" borderId="44" xfId="18" applyFont="1" applyBorder="1" applyProtection="1">
      <alignment/>
      <protection/>
    </xf>
    <xf numFmtId="167" fontId="8" fillId="0" borderId="45" xfId="18" applyBorder="1">
      <alignment/>
      <protection/>
    </xf>
    <xf numFmtId="0" fontId="1" fillId="0" borderId="46" xfId="0" applyFont="1" applyBorder="1" applyAlignment="1">
      <alignment/>
    </xf>
    <xf numFmtId="0" fontId="1" fillId="0" borderId="16" xfId="0" applyFont="1" applyBorder="1" applyAlignment="1">
      <alignment horizontal="center"/>
    </xf>
    <xf numFmtId="167" fontId="15" fillId="0" borderId="38" xfId="18" applyFont="1" applyBorder="1" applyAlignment="1" applyProtection="1" quotePrefix="1">
      <alignment horizontal="center"/>
      <protection/>
    </xf>
    <xf numFmtId="167" fontId="14" fillId="0" borderId="47" xfId="18" applyFont="1" applyBorder="1" applyAlignment="1" applyProtection="1">
      <alignment horizontal="left" indent="1"/>
      <protection/>
    </xf>
    <xf numFmtId="167" fontId="14" fillId="0" borderId="48" xfId="18" applyFont="1" applyBorder="1" applyProtection="1">
      <alignment/>
      <protection/>
    </xf>
    <xf numFmtId="167" fontId="5" fillId="0" borderId="49" xfId="18" applyFont="1" applyBorder="1" applyProtection="1">
      <alignment/>
      <protection/>
    </xf>
    <xf numFmtId="167" fontId="3" fillId="0" borderId="21" xfId="18" applyFont="1" applyBorder="1" applyAlignment="1" applyProtection="1">
      <alignment horizontal="right"/>
      <protection/>
    </xf>
    <xf numFmtId="0" fontId="9" fillId="0" borderId="50" xfId="0" applyNumberFormat="1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45" xfId="0" applyBorder="1" applyAlignment="1">
      <alignment/>
    </xf>
    <xf numFmtId="0" fontId="22" fillId="0" borderId="46" xfId="0" applyFont="1" applyBorder="1" applyAlignment="1">
      <alignment/>
    </xf>
    <xf numFmtId="0" fontId="22" fillId="0" borderId="16" xfId="0" applyFont="1" applyBorder="1" applyAlignment="1">
      <alignment/>
    </xf>
    <xf numFmtId="0" fontId="22" fillId="5" borderId="16" xfId="0" applyFont="1" applyFill="1" applyBorder="1" applyAlignment="1">
      <alignment horizontal="center"/>
    </xf>
    <xf numFmtId="0" fontId="1" fillId="6" borderId="52" xfId="0" applyFont="1" applyFill="1" applyBorder="1" applyAlignment="1">
      <alignment/>
    </xf>
    <xf numFmtId="0" fontId="1" fillId="0" borderId="53" xfId="0" applyFont="1" applyBorder="1" applyAlignment="1">
      <alignment/>
    </xf>
    <xf numFmtId="167" fontId="14" fillId="0" borderId="18" xfId="18" applyFont="1" applyBorder="1" applyProtection="1">
      <alignment/>
      <protection/>
    </xf>
    <xf numFmtId="167" fontId="5" fillId="0" borderId="54" xfId="18" applyFont="1" applyBorder="1" applyProtection="1">
      <alignment/>
      <protection/>
    </xf>
    <xf numFmtId="0" fontId="0" fillId="0" borderId="40" xfId="0" applyBorder="1" applyAlignment="1">
      <alignment/>
    </xf>
    <xf numFmtId="0" fontId="0" fillId="0" borderId="55" xfId="0" applyBorder="1" applyAlignment="1">
      <alignment/>
    </xf>
    <xf numFmtId="0" fontId="1" fillId="6" borderId="56" xfId="0" applyFont="1" applyFill="1" applyBorder="1" applyAlignment="1">
      <alignment/>
    </xf>
    <xf numFmtId="0" fontId="1" fillId="0" borderId="57" xfId="0" applyFont="1" applyBorder="1" applyAlignment="1">
      <alignment/>
    </xf>
    <xf numFmtId="167" fontId="14" fillId="0" borderId="42" xfId="18" applyFont="1" applyBorder="1" applyAlignment="1" applyProtection="1">
      <alignment horizontal="left" indent="1"/>
      <protection/>
    </xf>
    <xf numFmtId="167" fontId="14" fillId="0" borderId="43" xfId="18" applyFont="1" applyBorder="1" applyProtection="1">
      <alignment/>
      <protection/>
    </xf>
    <xf numFmtId="167" fontId="15" fillId="0" borderId="58" xfId="18" applyFont="1" applyBorder="1" applyAlignment="1" applyProtection="1" quotePrefix="1">
      <alignment horizontal="center"/>
      <protection/>
    </xf>
    <xf numFmtId="167" fontId="14" fillId="0" borderId="59" xfId="18" applyFont="1" applyBorder="1" applyAlignment="1" applyProtection="1">
      <alignment horizontal="left" indent="1"/>
      <protection/>
    </xf>
    <xf numFmtId="167" fontId="14" fillId="0" borderId="60" xfId="18" applyFont="1" applyBorder="1" applyProtection="1">
      <alignment/>
      <protection/>
    </xf>
    <xf numFmtId="167" fontId="5" fillId="0" borderId="6" xfId="18" applyFont="1" applyBorder="1" applyProtection="1">
      <alignment/>
      <protection/>
    </xf>
    <xf numFmtId="167" fontId="5" fillId="0" borderId="61" xfId="18" applyFont="1" applyBorder="1" applyProtection="1">
      <alignment/>
      <protection/>
    </xf>
    <xf numFmtId="167" fontId="3" fillId="0" borderId="62" xfId="18" applyFont="1" applyBorder="1" applyAlignment="1" applyProtection="1">
      <alignment horizontal="right"/>
      <protection/>
    </xf>
    <xf numFmtId="0" fontId="9" fillId="0" borderId="63" xfId="0" applyNumberFormat="1" applyFont="1" applyBorder="1" applyAlignment="1">
      <alignment horizontal="center"/>
    </xf>
    <xf numFmtId="0" fontId="0" fillId="0" borderId="59" xfId="0" applyBorder="1" applyAlignment="1">
      <alignment/>
    </xf>
    <xf numFmtId="0" fontId="0" fillId="0" borderId="64" xfId="0" applyBorder="1" applyAlignment="1">
      <alignment/>
    </xf>
    <xf numFmtId="0" fontId="1" fillId="6" borderId="65" xfId="0" applyFont="1" applyFill="1" applyBorder="1" applyAlignment="1">
      <alignment/>
    </xf>
    <xf numFmtId="0" fontId="1" fillId="0" borderId="66" xfId="0" applyFont="1" applyBorder="1" applyAlignment="1">
      <alignment/>
    </xf>
    <xf numFmtId="0" fontId="0" fillId="0" borderId="0" xfId="0" applyBorder="1" applyAlignment="1">
      <alignment/>
    </xf>
    <xf numFmtId="0" fontId="5" fillId="0" borderId="8" xfId="0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center"/>
      <protection/>
    </xf>
    <xf numFmtId="0" fontId="14" fillId="0" borderId="12" xfId="0" applyFont="1" applyBorder="1" applyAlignment="1" applyProtection="1">
      <alignment horizontal="center"/>
      <protection/>
    </xf>
    <xf numFmtId="0" fontId="1" fillId="0" borderId="16" xfId="0" applyFont="1" applyBorder="1" applyAlignment="1">
      <alignment horizontal="left"/>
    </xf>
    <xf numFmtId="0" fontId="1" fillId="0" borderId="67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15" fillId="0" borderId="17" xfId="0" applyFont="1" applyBorder="1" applyAlignment="1" applyProtection="1">
      <alignment horizontal="center"/>
      <protection/>
    </xf>
    <xf numFmtId="0" fontId="0" fillId="2" borderId="22" xfId="0" applyFont="1" applyFill="1" applyBorder="1" applyAlignment="1">
      <alignment horizontal="left" indent="1"/>
    </xf>
    <xf numFmtId="0" fontId="0" fillId="2" borderId="19" xfId="0" applyFont="1" applyFill="1" applyBorder="1" applyAlignment="1">
      <alignment/>
    </xf>
    <xf numFmtId="0" fontId="16" fillId="3" borderId="20" xfId="0" applyFont="1" applyFill="1" applyBorder="1" applyAlignment="1" applyProtection="1">
      <alignment horizontal="center"/>
      <protection/>
    </xf>
    <xf numFmtId="0" fontId="16" fillId="3" borderId="19" xfId="0" applyFont="1" applyFill="1" applyBorder="1" applyAlignment="1" applyProtection="1">
      <alignment horizontal="center"/>
      <protection/>
    </xf>
    <xf numFmtId="0" fontId="16" fillId="0" borderId="20" xfId="0" applyFont="1" applyBorder="1" applyAlignment="1" applyProtection="1">
      <alignment horizontal="center"/>
      <protection/>
    </xf>
    <xf numFmtId="167" fontId="16" fillId="0" borderId="19" xfId="0" applyNumberFormat="1" applyFont="1" applyBorder="1" applyAlignment="1" applyProtection="1">
      <alignment horizontal="center"/>
      <protection/>
    </xf>
    <xf numFmtId="0" fontId="16" fillId="0" borderId="68" xfId="0" applyFont="1" applyBorder="1" applyAlignment="1" applyProtection="1">
      <alignment horizontal="center"/>
      <protection/>
    </xf>
    <xf numFmtId="0" fontId="16" fillId="0" borderId="19" xfId="0" applyFont="1" applyBorder="1" applyAlignment="1" applyProtection="1">
      <alignment horizontal="center"/>
      <protection/>
    </xf>
    <xf numFmtId="167" fontId="1" fillId="4" borderId="69" xfId="0" applyNumberFormat="1" applyFont="1" applyFill="1" applyBorder="1" applyAlignment="1">
      <alignment/>
    </xf>
    <xf numFmtId="167" fontId="1" fillId="4" borderId="26" xfId="0" applyNumberFormat="1" applyFont="1" applyFill="1" applyBorder="1" applyAlignment="1">
      <alignment/>
    </xf>
    <xf numFmtId="0" fontId="15" fillId="0" borderId="27" xfId="0" applyFont="1" applyBorder="1" applyAlignment="1" applyProtection="1">
      <alignment horizontal="center"/>
      <protection/>
    </xf>
    <xf numFmtId="167" fontId="16" fillId="0" borderId="20" xfId="0" applyNumberFormat="1" applyFont="1" applyBorder="1" applyAlignment="1" applyProtection="1">
      <alignment horizontal="center"/>
      <protection/>
    </xf>
    <xf numFmtId="0" fontId="16" fillId="0" borderId="28" xfId="0" applyFont="1" applyBorder="1" applyAlignment="1" applyProtection="1">
      <alignment horizontal="center"/>
      <protection/>
    </xf>
    <xf numFmtId="0" fontId="16" fillId="3" borderId="29" xfId="0" applyFont="1" applyFill="1" applyBorder="1" applyAlignment="1" applyProtection="1">
      <alignment horizontal="center"/>
      <protection/>
    </xf>
    <xf numFmtId="0" fontId="16" fillId="3" borderId="28" xfId="0" applyFont="1" applyFill="1" applyBorder="1" applyAlignment="1" applyProtection="1">
      <alignment horizontal="center"/>
      <protection/>
    </xf>
    <xf numFmtId="0" fontId="16" fillId="0" borderId="29" xfId="0" applyFont="1" applyBorder="1" applyAlignment="1" applyProtection="1">
      <alignment horizontal="center"/>
      <protection/>
    </xf>
    <xf numFmtId="167" fontId="16" fillId="0" borderId="28" xfId="0" applyNumberFormat="1" applyFont="1" applyBorder="1" applyAlignment="1" applyProtection="1">
      <alignment horizontal="center"/>
      <protection/>
    </xf>
    <xf numFmtId="167" fontId="16" fillId="0" borderId="29" xfId="0" applyNumberFormat="1" applyFont="1" applyBorder="1" applyAlignment="1" applyProtection="1">
      <alignment horizontal="center"/>
      <protection/>
    </xf>
    <xf numFmtId="0" fontId="15" fillId="0" borderId="30" xfId="0" applyFont="1" applyBorder="1" applyAlignment="1" applyProtection="1">
      <alignment horizontal="center"/>
      <protection/>
    </xf>
    <xf numFmtId="0" fontId="0" fillId="2" borderId="35" xfId="0" applyFont="1" applyFill="1" applyBorder="1" applyAlignment="1">
      <alignment horizontal="left" indent="1"/>
    </xf>
    <xf numFmtId="0" fontId="0" fillId="2" borderId="70" xfId="0" applyFont="1" applyFill="1" applyBorder="1" applyAlignment="1">
      <alignment/>
    </xf>
    <xf numFmtId="167" fontId="16" fillId="0" borderId="71" xfId="0" applyNumberFormat="1" applyFont="1" applyBorder="1" applyAlignment="1" applyProtection="1">
      <alignment horizontal="center"/>
      <protection/>
    </xf>
    <xf numFmtId="0" fontId="16" fillId="0" borderId="70" xfId="0" applyFont="1" applyBorder="1" applyAlignment="1" applyProtection="1">
      <alignment horizontal="center"/>
      <protection/>
    </xf>
    <xf numFmtId="0" fontId="16" fillId="3" borderId="71" xfId="0" applyFont="1" applyFill="1" applyBorder="1" applyAlignment="1" applyProtection="1">
      <alignment horizontal="center"/>
      <protection/>
    </xf>
    <xf numFmtId="0" fontId="16" fillId="3" borderId="70" xfId="0" applyFont="1" applyFill="1" applyBorder="1" applyAlignment="1" applyProtection="1">
      <alignment horizontal="center"/>
      <protection/>
    </xf>
    <xf numFmtId="0" fontId="16" fillId="0" borderId="72" xfId="0" applyFont="1" applyBorder="1" applyAlignment="1" applyProtection="1">
      <alignment horizontal="center"/>
      <protection/>
    </xf>
    <xf numFmtId="0" fontId="5" fillId="0" borderId="38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/>
      <protection/>
    </xf>
    <xf numFmtId="0" fontId="23" fillId="0" borderId="18" xfId="0" applyFont="1" applyBorder="1" applyAlignment="1" applyProtection="1">
      <alignment/>
      <protection/>
    </xf>
    <xf numFmtId="0" fontId="0" fillId="0" borderId="18" xfId="0" applyBorder="1" applyAlignment="1">
      <alignment/>
    </xf>
    <xf numFmtId="0" fontId="0" fillId="0" borderId="38" xfId="0" applyFont="1" applyBorder="1" applyAlignment="1">
      <alignment/>
    </xf>
    <xf numFmtId="0" fontId="0" fillId="0" borderId="73" xfId="0" applyFont="1" applyBorder="1" applyAlignment="1">
      <alignment/>
    </xf>
    <xf numFmtId="0" fontId="1" fillId="6" borderId="0" xfId="0" applyFont="1" applyFill="1" applyBorder="1" applyAlignment="1">
      <alignment/>
    </xf>
    <xf numFmtId="0" fontId="5" fillId="0" borderId="74" xfId="0" applyFont="1" applyBorder="1" applyAlignment="1" applyProtection="1">
      <alignment horizontal="center"/>
      <protection/>
    </xf>
    <xf numFmtId="0" fontId="5" fillId="0" borderId="43" xfId="0" applyFont="1" applyBorder="1" applyAlignment="1" applyProtection="1">
      <alignment/>
      <protection/>
    </xf>
    <xf numFmtId="0" fontId="5" fillId="0" borderId="44" xfId="0" applyFont="1" applyBorder="1" applyAlignment="1" applyProtection="1">
      <alignment/>
      <protection/>
    </xf>
    <xf numFmtId="0" fontId="0" fillId="0" borderId="75" xfId="0" applyBorder="1" applyAlignment="1">
      <alignment/>
    </xf>
    <xf numFmtId="0" fontId="0" fillId="0" borderId="38" xfId="0" applyBorder="1" applyAlignment="1">
      <alignment/>
    </xf>
    <xf numFmtId="0" fontId="1" fillId="0" borderId="76" xfId="0" applyFont="1" applyBorder="1" applyAlignment="1">
      <alignment horizontal="center"/>
    </xf>
    <xf numFmtId="0" fontId="15" fillId="0" borderId="38" xfId="0" applyFont="1" applyBorder="1" applyAlignment="1" applyProtection="1" quotePrefix="1">
      <alignment horizontal="center"/>
      <protection/>
    </xf>
    <xf numFmtId="167" fontId="14" fillId="0" borderId="77" xfId="18" applyFont="1" applyBorder="1" applyAlignment="1" applyProtection="1">
      <alignment horizontal="left" indent="1"/>
      <protection/>
    </xf>
    <xf numFmtId="0" fontId="21" fillId="0" borderId="18" xfId="0" applyFont="1" applyBorder="1" applyAlignment="1" applyProtection="1">
      <alignment/>
      <protection/>
    </xf>
    <xf numFmtId="0" fontId="21" fillId="0" borderId="49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/>
      <protection/>
    </xf>
    <xf numFmtId="167" fontId="9" fillId="0" borderId="50" xfId="0" applyNumberFormat="1" applyFont="1" applyBorder="1" applyAlignment="1">
      <alignment horizontal="center"/>
    </xf>
    <xf numFmtId="0" fontId="22" fillId="0" borderId="78" xfId="0" applyFont="1" applyBorder="1" applyAlignment="1">
      <alignment/>
    </xf>
    <xf numFmtId="0" fontId="22" fillId="0" borderId="79" xfId="0" applyFont="1" applyBorder="1" applyAlignment="1">
      <alignment/>
    </xf>
    <xf numFmtId="0" fontId="1" fillId="0" borderId="80" xfId="0" applyFont="1" applyFill="1" applyBorder="1" applyAlignment="1">
      <alignment/>
    </xf>
    <xf numFmtId="0" fontId="21" fillId="0" borderId="54" xfId="0" applyFont="1" applyBorder="1" applyAlignment="1" applyProtection="1">
      <alignment/>
      <protection/>
    </xf>
    <xf numFmtId="0" fontId="22" fillId="0" borderId="81" xfId="0" applyFont="1" applyBorder="1" applyAlignment="1">
      <alignment/>
    </xf>
    <xf numFmtId="0" fontId="22" fillId="0" borderId="82" xfId="0" applyFont="1" applyBorder="1" applyAlignment="1">
      <alignment/>
    </xf>
    <xf numFmtId="0" fontId="1" fillId="0" borderId="83" xfId="0" applyFont="1" applyFill="1" applyBorder="1" applyAlignment="1">
      <alignment/>
    </xf>
    <xf numFmtId="167" fontId="14" fillId="0" borderId="84" xfId="18" applyFont="1" applyBorder="1" applyAlignment="1" applyProtection="1">
      <alignment horizontal="left" indent="1"/>
      <protection/>
    </xf>
    <xf numFmtId="167" fontId="14" fillId="0" borderId="85" xfId="18" applyFont="1" applyBorder="1" applyProtection="1">
      <alignment/>
      <protection/>
    </xf>
    <xf numFmtId="0" fontId="21" fillId="0" borderId="85" xfId="0" applyFont="1" applyBorder="1" applyAlignment="1" applyProtection="1">
      <alignment/>
      <protection/>
    </xf>
    <xf numFmtId="0" fontId="21" fillId="0" borderId="86" xfId="0" applyFont="1" applyBorder="1" applyAlignment="1" applyProtection="1">
      <alignment/>
      <protection/>
    </xf>
    <xf numFmtId="0" fontId="15" fillId="0" borderId="58" xfId="0" applyFont="1" applyBorder="1" applyAlignment="1" applyProtection="1" quotePrefix="1">
      <alignment horizontal="center"/>
      <protection/>
    </xf>
    <xf numFmtId="0" fontId="3" fillId="0" borderId="62" xfId="0" applyFont="1" applyBorder="1" applyAlignment="1" applyProtection="1">
      <alignment horizontal="center"/>
      <protection/>
    </xf>
    <xf numFmtId="167" fontId="9" fillId="0" borderId="63" xfId="0" applyNumberFormat="1" applyFont="1" applyBorder="1" applyAlignment="1">
      <alignment horizontal="center"/>
    </xf>
    <xf numFmtId="0" fontId="0" fillId="0" borderId="60" xfId="0" applyBorder="1" applyAlignment="1">
      <alignment/>
    </xf>
    <xf numFmtId="0" fontId="22" fillId="0" borderId="87" xfId="0" applyFont="1" applyBorder="1" applyAlignment="1">
      <alignment/>
    </xf>
    <xf numFmtId="0" fontId="22" fillId="0" borderId="88" xfId="0" applyFont="1" applyBorder="1" applyAlignment="1">
      <alignment/>
    </xf>
    <xf numFmtId="0" fontId="1" fillId="0" borderId="89" xfId="0" applyFont="1" applyFill="1" applyBorder="1" applyAlignment="1">
      <alignment/>
    </xf>
    <xf numFmtId="167" fontId="14" fillId="0" borderId="0" xfId="18" applyFont="1" applyBorder="1" applyAlignment="1" applyProtection="1">
      <alignment horizontal="left" indent="1"/>
      <protection/>
    </xf>
    <xf numFmtId="0" fontId="1" fillId="0" borderId="0" xfId="0" applyFont="1" applyFill="1" applyBorder="1" applyAlignment="1">
      <alignment/>
    </xf>
    <xf numFmtId="49" fontId="0" fillId="0" borderId="90" xfId="0" applyNumberFormat="1" applyFont="1" applyFill="1" applyBorder="1" applyAlignment="1" applyProtection="1">
      <alignment horizontal="left"/>
      <protection/>
    </xf>
    <xf numFmtId="49" fontId="2" fillId="0" borderId="91" xfId="0" applyNumberFormat="1" applyFont="1" applyFill="1" applyBorder="1" applyAlignment="1" applyProtection="1">
      <alignment horizontal="left"/>
      <protection/>
    </xf>
    <xf numFmtId="49" fontId="2" fillId="0" borderId="92" xfId="0" applyNumberFormat="1" applyFont="1" applyFill="1" applyBorder="1" applyAlignment="1" applyProtection="1">
      <alignment horizontal="left"/>
      <protection/>
    </xf>
    <xf numFmtId="49" fontId="2" fillId="0" borderId="93" xfId="0" applyNumberFormat="1" applyFont="1" applyFill="1" applyBorder="1" applyAlignment="1" applyProtection="1">
      <alignment horizontal="left"/>
      <protection/>
    </xf>
    <xf numFmtId="49" fontId="0" fillId="0" borderId="94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20" fillId="0" borderId="95" xfId="0" applyNumberFormat="1" applyFont="1" applyFill="1" applyBorder="1" applyAlignment="1" applyProtection="1">
      <alignment horizontal="left"/>
      <protection/>
    </xf>
    <xf numFmtId="49" fontId="20" fillId="0" borderId="0" xfId="0" applyNumberFormat="1" applyFont="1" applyFill="1" applyBorder="1" applyAlignment="1" applyProtection="1">
      <alignment horizontal="left"/>
      <protection/>
    </xf>
    <xf numFmtId="49" fontId="20" fillId="0" borderId="96" xfId="0" applyNumberFormat="1" applyFont="1" applyFill="1" applyBorder="1" applyAlignment="1" applyProtection="1">
      <alignment horizontal="left"/>
      <protection/>
    </xf>
    <xf numFmtId="49" fontId="20" fillId="0" borderId="97" xfId="0" applyNumberFormat="1" applyFont="1" applyFill="1" applyBorder="1" applyAlignment="1" applyProtection="1">
      <alignment horizontal="left"/>
      <protection/>
    </xf>
    <xf numFmtId="49" fontId="20" fillId="0" borderId="98" xfId="0" applyNumberFormat="1" applyFont="1" applyFill="1" applyBorder="1" applyAlignment="1" applyProtection="1">
      <alignment horizontal="left"/>
      <protection/>
    </xf>
    <xf numFmtId="49" fontId="20" fillId="0" borderId="99" xfId="0" applyNumberFormat="1" applyFont="1" applyFill="1" applyBorder="1" applyAlignment="1" applyProtection="1">
      <alignment horizontal="left"/>
      <protection/>
    </xf>
    <xf numFmtId="49" fontId="0" fillId="0" borderId="100" xfId="0" applyNumberFormat="1" applyFont="1" applyFill="1" applyBorder="1" applyAlignment="1" applyProtection="1">
      <alignment horizontal="left"/>
      <protection/>
    </xf>
    <xf numFmtId="49" fontId="0" fillId="0" borderId="101" xfId="0" applyNumberFormat="1" applyFont="1" applyFill="1" applyBorder="1" applyAlignment="1" applyProtection="1">
      <alignment horizontal="left"/>
      <protection/>
    </xf>
    <xf numFmtId="49" fontId="0" fillId="0" borderId="102" xfId="0" applyNumberFormat="1" applyFont="1" applyFill="1" applyBorder="1" applyAlignment="1" applyProtection="1">
      <alignment horizontal="left"/>
      <protection/>
    </xf>
    <xf numFmtId="49" fontId="0" fillId="0" borderId="103" xfId="0" applyNumberFormat="1" applyFont="1" applyFill="1" applyBorder="1" applyAlignment="1" applyProtection="1">
      <alignment horizontal="left"/>
      <protection/>
    </xf>
    <xf numFmtId="49" fontId="0" fillId="6" borderId="103" xfId="0" applyNumberFormat="1" applyFont="1" applyFill="1" applyBorder="1" applyAlignment="1" applyProtection="1">
      <alignment horizontal="left"/>
      <protection/>
    </xf>
    <xf numFmtId="49" fontId="0" fillId="0" borderId="104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105" xfId="0" applyNumberFormat="1" applyFont="1" applyFill="1" applyBorder="1" applyAlignment="1" applyProtection="1">
      <alignment horizontal="center"/>
      <protection/>
    </xf>
    <xf numFmtId="49" fontId="0" fillId="0" borderId="103" xfId="0" applyNumberFormat="1" applyFont="1" applyFill="1" applyBorder="1" applyAlignment="1" applyProtection="1">
      <alignment horizontal="left"/>
      <protection/>
    </xf>
    <xf numFmtId="49" fontId="0" fillId="0" borderId="106" xfId="0" applyNumberFormat="1" applyFont="1" applyFill="1" applyBorder="1" applyAlignment="1" applyProtection="1">
      <alignment horizontal="center"/>
      <protection/>
    </xf>
    <xf numFmtId="49" fontId="0" fillId="0" borderId="94" xfId="0" applyNumberFormat="1" applyFont="1" applyFill="1" applyBorder="1" applyAlignment="1" applyProtection="1">
      <alignment horizontal="left"/>
      <protection/>
    </xf>
    <xf numFmtId="49" fontId="0" fillId="0" borderId="107" xfId="0" applyNumberFormat="1" applyFont="1" applyFill="1" applyBorder="1" applyAlignment="1" applyProtection="1">
      <alignment horizontal="center"/>
      <protection/>
    </xf>
    <xf numFmtId="49" fontId="0" fillId="0" borderId="90" xfId="0" applyNumberFormat="1" applyFont="1" applyFill="1" applyBorder="1" applyAlignment="1" applyProtection="1">
      <alignment horizontal="left"/>
      <protection/>
    </xf>
    <xf numFmtId="49" fontId="0" fillId="0" borderId="108" xfId="0" applyNumberFormat="1" applyFont="1" applyFill="1" applyBorder="1" applyAlignment="1" applyProtection="1">
      <alignment horizontal="left"/>
      <protection/>
    </xf>
    <xf numFmtId="49" fontId="0" fillId="0" borderId="101" xfId="0" applyNumberFormat="1" applyFont="1" applyFill="1" applyBorder="1" applyAlignment="1" applyProtection="1">
      <alignment horizontal="left"/>
      <protection/>
    </xf>
    <xf numFmtId="49" fontId="1" fillId="0" borderId="102" xfId="0" applyNumberFormat="1" applyFont="1" applyFill="1" applyBorder="1" applyAlignment="1" applyProtection="1">
      <alignment horizontal="left"/>
      <protection/>
    </xf>
    <xf numFmtId="49" fontId="0" fillId="0" borderId="109" xfId="0" applyNumberFormat="1" applyFont="1" applyFill="1" applyBorder="1" applyAlignment="1" applyProtection="1">
      <alignment horizontal="left"/>
      <protection/>
    </xf>
    <xf numFmtId="0" fontId="0" fillId="0" borderId="109" xfId="0" applyBorder="1" applyAlignment="1">
      <alignment/>
    </xf>
    <xf numFmtId="49" fontId="0" fillId="0" borderId="110" xfId="0" applyNumberFormat="1" applyFont="1" applyFill="1" applyBorder="1" applyAlignment="1" applyProtection="1">
      <alignment horizontal="center"/>
      <protection/>
    </xf>
    <xf numFmtId="49" fontId="0" fillId="0" borderId="111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7" borderId="103" xfId="0" applyNumberFormat="1" applyFont="1" applyFill="1" applyBorder="1" applyAlignment="1" applyProtection="1">
      <alignment horizontal="left"/>
      <protection/>
    </xf>
    <xf numFmtId="167" fontId="15" fillId="0" borderId="0" xfId="18" applyFont="1" applyBorder="1" applyAlignment="1" applyProtection="1" quotePrefix="1">
      <alignment horizontal="center"/>
      <protection/>
    </xf>
    <xf numFmtId="167" fontId="14" fillId="0" borderId="0" xfId="18" applyFont="1" applyFill="1" applyBorder="1" applyAlignment="1" applyProtection="1">
      <alignment horizontal="left" indent="1"/>
      <protection locked="0"/>
    </xf>
    <xf numFmtId="167" fontId="14" fillId="0" borderId="0" xfId="18" applyFont="1" applyFill="1" applyBorder="1" applyAlignment="1" applyProtection="1">
      <alignment horizontal="left"/>
      <protection locked="0"/>
    </xf>
    <xf numFmtId="167" fontId="14" fillId="0" borderId="112" xfId="18" applyFont="1" applyBorder="1" applyAlignment="1" applyProtection="1">
      <alignment horizontal="left" indent="1"/>
      <protection/>
    </xf>
    <xf numFmtId="167" fontId="14" fillId="0" borderId="113" xfId="18" applyFont="1" applyBorder="1" applyProtection="1">
      <alignment/>
      <protection/>
    </xf>
    <xf numFmtId="49" fontId="0" fillId="6" borderId="103" xfId="0" applyNumberFormat="1" applyFont="1" applyFill="1" applyBorder="1" applyAlignment="1" applyProtection="1">
      <alignment horizontal="left"/>
      <protection/>
    </xf>
    <xf numFmtId="167" fontId="14" fillId="0" borderId="0" xfId="18" applyFont="1" applyFill="1" applyBorder="1" applyProtection="1">
      <alignment/>
      <protection/>
    </xf>
    <xf numFmtId="167" fontId="5" fillId="0" borderId="0" xfId="18" applyFont="1" applyFill="1" applyBorder="1" applyProtection="1">
      <alignment/>
      <protection/>
    </xf>
    <xf numFmtId="167" fontId="5" fillId="0" borderId="0" xfId="18" applyFont="1" applyFill="1" applyBorder="1" applyAlignment="1" applyProtection="1">
      <alignment horizontal="center"/>
      <protection locked="0"/>
    </xf>
    <xf numFmtId="167" fontId="8" fillId="0" borderId="0" xfId="18" applyFill="1" applyBorder="1" applyAlignment="1">
      <alignment horizontal="center"/>
      <protection/>
    </xf>
    <xf numFmtId="167" fontId="8" fillId="0" borderId="114" xfId="18" applyFill="1" applyBorder="1" applyAlignment="1">
      <alignment horizontal="center"/>
      <protection/>
    </xf>
    <xf numFmtId="167" fontId="5" fillId="0" borderId="40" xfId="18" applyFont="1" applyFill="1" applyBorder="1" applyAlignment="1" applyProtection="1">
      <alignment horizontal="center"/>
      <protection locked="0"/>
    </xf>
    <xf numFmtId="167" fontId="3" fillId="0" borderId="0" xfId="18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67" fontId="5" fillId="0" borderId="114" xfId="18" applyFont="1" applyFill="1" applyBorder="1" applyAlignment="1" applyProtection="1">
      <alignment horizontal="center"/>
      <protection locked="0"/>
    </xf>
    <xf numFmtId="49" fontId="0" fillId="0" borderId="115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167" fontId="14" fillId="0" borderId="0" xfId="18" applyFont="1" applyFill="1" applyBorder="1" applyAlignment="1" applyProtection="1">
      <alignment horizontal="left" indent="1"/>
      <protection/>
    </xf>
    <xf numFmtId="167" fontId="15" fillId="0" borderId="0" xfId="18" applyFont="1" applyFill="1" applyBorder="1" applyAlignment="1" applyProtection="1" quotePrefix="1">
      <alignment horizontal="center"/>
      <protection/>
    </xf>
    <xf numFmtId="49" fontId="0" fillId="0" borderId="22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0" fillId="0" borderId="116" xfId="0" applyNumberFormat="1" applyFont="1" applyFill="1" applyBorder="1" applyAlignment="1" applyProtection="1">
      <alignment horizontal="left"/>
      <protection/>
    </xf>
    <xf numFmtId="49" fontId="0" fillId="0" borderId="117" xfId="0" applyNumberFormat="1" applyFont="1" applyFill="1" applyBorder="1" applyAlignment="1" applyProtection="1">
      <alignment horizontal="left"/>
      <protection/>
    </xf>
    <xf numFmtId="49" fontId="0" fillId="0" borderId="118" xfId="0" applyNumberFormat="1" applyFont="1" applyFill="1" applyBorder="1" applyAlignment="1" applyProtection="1">
      <alignment horizontal="left"/>
      <protection/>
    </xf>
    <xf numFmtId="49" fontId="0" fillId="0" borderId="119" xfId="0" applyNumberFormat="1" applyFont="1" applyFill="1" applyBorder="1" applyAlignment="1" applyProtection="1">
      <alignment horizontal="left"/>
      <protection/>
    </xf>
    <xf numFmtId="49" fontId="0" fillId="7" borderId="22" xfId="0" applyNumberFormat="1" applyFont="1" applyFill="1" applyBorder="1" applyAlignment="1" applyProtection="1">
      <alignment horizontal="left"/>
      <protection/>
    </xf>
    <xf numFmtId="49" fontId="0" fillId="0" borderId="120" xfId="0" applyNumberFormat="1" applyFont="1" applyFill="1" applyBorder="1" applyAlignment="1" applyProtection="1">
      <alignment horizontal="center"/>
      <protection/>
    </xf>
    <xf numFmtId="49" fontId="0" fillId="0" borderId="117" xfId="0" applyNumberFormat="1" applyFont="1" applyFill="1" applyBorder="1" applyAlignment="1" applyProtection="1">
      <alignment horizontal="center"/>
      <protection/>
    </xf>
    <xf numFmtId="49" fontId="0" fillId="0" borderId="121" xfId="0" applyNumberFormat="1" applyFont="1" applyFill="1" applyBorder="1" applyAlignment="1" applyProtection="1">
      <alignment horizontal="center"/>
      <protection/>
    </xf>
    <xf numFmtId="49" fontId="0" fillId="0" borderId="122" xfId="0" applyNumberFormat="1" applyFont="1" applyFill="1" applyBorder="1" applyAlignment="1" applyProtection="1">
      <alignment horizontal="left"/>
      <protection/>
    </xf>
    <xf numFmtId="49" fontId="20" fillId="0" borderId="0" xfId="0" applyNumberFormat="1" applyFont="1" applyFill="1" applyBorder="1" applyAlignment="1" applyProtection="1">
      <alignment horizontal="right"/>
      <protection/>
    </xf>
    <xf numFmtId="167" fontId="14" fillId="2" borderId="0" xfId="18" applyFont="1" applyFill="1" applyBorder="1" applyAlignment="1" applyProtection="1">
      <alignment horizontal="left" indent="1"/>
      <protection locked="0"/>
    </xf>
    <xf numFmtId="167" fontId="14" fillId="2" borderId="0" xfId="18" applyFont="1" applyFill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167" fontId="16" fillId="2" borderId="123" xfId="18" applyFont="1" applyFill="1" applyBorder="1" applyAlignment="1" applyProtection="1">
      <alignment horizontal="center"/>
      <protection locked="0"/>
    </xf>
    <xf numFmtId="167" fontId="24" fillId="0" borderId="124" xfId="18" applyFont="1" applyBorder="1" applyAlignment="1" applyProtection="1">
      <alignment horizontal="center"/>
      <protection locked="0"/>
    </xf>
    <xf numFmtId="0" fontId="7" fillId="0" borderId="2" xfId="0" applyFont="1" applyBorder="1" applyAlignment="1">
      <alignment/>
    </xf>
    <xf numFmtId="0" fontId="7" fillId="0" borderId="125" xfId="0" applyFont="1" applyBorder="1" applyAlignment="1">
      <alignment/>
    </xf>
    <xf numFmtId="167" fontId="0" fillId="0" borderId="126" xfId="18" applyFont="1" applyFill="1" applyBorder="1" applyAlignment="1">
      <alignment horizontal="left"/>
      <protection/>
    </xf>
    <xf numFmtId="0" fontId="0" fillId="0" borderId="2" xfId="0" applyFont="1" applyBorder="1" applyAlignment="1">
      <alignment/>
    </xf>
    <xf numFmtId="0" fontId="14" fillId="0" borderId="127" xfId="0" applyFont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/>
    </xf>
    <xf numFmtId="0" fontId="15" fillId="0" borderId="127" xfId="0" applyFont="1" applyBorder="1" applyAlignment="1" applyProtection="1">
      <alignment horizontal="center"/>
      <protection/>
    </xf>
    <xf numFmtId="0" fontId="15" fillId="0" borderId="12" xfId="0" applyFont="1" applyBorder="1" applyAlignment="1" applyProtection="1">
      <alignment horizontal="center"/>
      <protection/>
    </xf>
    <xf numFmtId="167" fontId="16" fillId="2" borderId="42" xfId="18" applyFont="1" applyFill="1" applyBorder="1" applyAlignment="1" applyProtection="1">
      <alignment horizontal="center"/>
      <protection locked="0"/>
    </xf>
    <xf numFmtId="167" fontId="24" fillId="0" borderId="44" xfId="18" applyFont="1" applyBorder="1" applyAlignment="1" applyProtection="1">
      <alignment horizontal="center"/>
      <protection locked="0"/>
    </xf>
    <xf numFmtId="167" fontId="16" fillId="2" borderId="47" xfId="18" applyFont="1" applyFill="1" applyBorder="1" applyAlignment="1" applyProtection="1">
      <alignment horizontal="center"/>
      <protection locked="0"/>
    </xf>
    <xf numFmtId="167" fontId="24" fillId="0" borderId="49" xfId="18" applyFont="1" applyBorder="1" applyAlignment="1" applyProtection="1">
      <alignment horizontal="center"/>
      <protection locked="0"/>
    </xf>
    <xf numFmtId="0" fontId="9" fillId="0" borderId="2" xfId="0" applyFont="1" applyBorder="1" applyAlignment="1">
      <alignment horizontal="center"/>
    </xf>
    <xf numFmtId="0" fontId="9" fillId="0" borderId="128" xfId="0" applyFont="1" applyBorder="1" applyAlignment="1">
      <alignment horizontal="center"/>
    </xf>
    <xf numFmtId="20" fontId="9" fillId="0" borderId="6" xfId="0" applyNumberFormat="1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129" xfId="0" applyFont="1" applyBorder="1" applyAlignment="1">
      <alignment horizontal="left"/>
    </xf>
    <xf numFmtId="0" fontId="4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130" xfId="0" applyBorder="1" applyAlignment="1">
      <alignment horizontal="center"/>
    </xf>
    <xf numFmtId="168" fontId="11" fillId="0" borderId="131" xfId="18" applyNumberFormat="1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>
      <alignment horizontal="center"/>
    </xf>
    <xf numFmtId="168" fontId="12" fillId="0" borderId="6" xfId="0" applyNumberFormat="1" applyFont="1" applyBorder="1" applyAlignment="1">
      <alignment horizontal="left"/>
    </xf>
    <xf numFmtId="168" fontId="12" fillId="0" borderId="132" xfId="0" applyNumberFormat="1" applyFont="1" applyBorder="1" applyAlignment="1">
      <alignment horizontal="left"/>
    </xf>
    <xf numFmtId="167" fontId="13" fillId="0" borderId="7" xfId="18" applyFont="1" applyFill="1" applyBorder="1" applyAlignment="1">
      <alignment horizontal="left"/>
      <protection/>
    </xf>
    <xf numFmtId="0" fontId="0" fillId="0" borderId="6" xfId="0" applyBorder="1" applyAlignment="1">
      <alignment/>
    </xf>
    <xf numFmtId="0" fontId="0" fillId="0" borderId="127" xfId="0" applyFont="1" applyBorder="1" applyAlignment="1">
      <alignment horizontal="center"/>
    </xf>
    <xf numFmtId="0" fontId="0" fillId="0" borderId="133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34" xfId="0" applyFont="1" applyBorder="1" applyAlignment="1">
      <alignment horizontal="center"/>
    </xf>
    <xf numFmtId="0" fontId="14" fillId="0" borderId="22" xfId="0" applyFont="1" applyBorder="1" applyAlignment="1" applyProtection="1">
      <alignment horizontal="center"/>
      <protection/>
    </xf>
    <xf numFmtId="0" fontId="14" fillId="0" borderId="135" xfId="0" applyFont="1" applyBorder="1" applyAlignment="1" applyProtection="1">
      <alignment horizontal="center"/>
      <protection/>
    </xf>
    <xf numFmtId="0" fontId="14" fillId="0" borderId="22" xfId="0" applyFont="1" applyBorder="1" applyAlignment="1" applyProtection="1" quotePrefix="1">
      <alignment horizontal="center"/>
      <protection/>
    </xf>
    <xf numFmtId="0" fontId="14" fillId="0" borderId="54" xfId="0" applyFont="1" applyBorder="1" applyAlignment="1" applyProtection="1">
      <alignment horizontal="center"/>
      <protection/>
    </xf>
    <xf numFmtId="0" fontId="1" fillId="0" borderId="136" xfId="0" applyFont="1" applyBorder="1" applyAlignment="1">
      <alignment horizontal="center"/>
    </xf>
    <xf numFmtId="0" fontId="1" fillId="0" borderId="137" xfId="0" applyFont="1" applyBorder="1" applyAlignment="1">
      <alignment horizontal="center"/>
    </xf>
    <xf numFmtId="167" fontId="16" fillId="2" borderId="77" xfId="18" applyFont="1" applyFill="1" applyBorder="1" applyAlignment="1" applyProtection="1">
      <alignment horizontal="center"/>
      <protection locked="0"/>
    </xf>
    <xf numFmtId="167" fontId="24" fillId="0" borderId="138" xfId="18" applyFont="1" applyBorder="1" applyAlignment="1" applyProtection="1">
      <alignment horizontal="center"/>
      <protection locked="0"/>
    </xf>
    <xf numFmtId="167" fontId="16" fillId="2" borderId="77" xfId="18" applyFont="1" applyFill="1" applyBorder="1" applyAlignment="1" applyProtection="1" quotePrefix="1">
      <alignment horizontal="center"/>
      <protection locked="0"/>
    </xf>
    <xf numFmtId="167" fontId="14" fillId="0" borderId="54" xfId="18" applyFont="1" applyBorder="1" applyAlignment="1" applyProtection="1">
      <alignment horizontal="left"/>
      <protection/>
    </xf>
    <xf numFmtId="167" fontId="14" fillId="0" borderId="135" xfId="18" applyFont="1" applyBorder="1" applyAlignment="1" applyProtection="1">
      <alignment horizontal="left"/>
      <protection/>
    </xf>
    <xf numFmtId="167" fontId="14" fillId="0" borderId="139" xfId="18" applyFont="1" applyBorder="1" applyAlignment="1" applyProtection="1">
      <alignment horizontal="left"/>
      <protection/>
    </xf>
    <xf numFmtId="167" fontId="14" fillId="0" borderId="140" xfId="18" applyFont="1" applyBorder="1" applyAlignment="1" applyProtection="1">
      <alignment horizontal="left"/>
      <protection/>
    </xf>
    <xf numFmtId="167" fontId="14" fillId="0" borderId="85" xfId="18" applyFont="1" applyBorder="1" applyAlignment="1" applyProtection="1">
      <alignment horizontal="left"/>
      <protection/>
    </xf>
    <xf numFmtId="167" fontId="14" fillId="0" borderId="86" xfId="18" applyFont="1" applyBorder="1" applyAlignment="1" applyProtection="1">
      <alignment horizontal="left"/>
      <protection/>
    </xf>
    <xf numFmtId="167" fontId="16" fillId="2" borderId="51" xfId="18" applyFont="1" applyFill="1" applyBorder="1" applyAlignment="1" applyProtection="1">
      <alignment horizontal="center"/>
      <protection locked="0"/>
    </xf>
    <xf numFmtId="167" fontId="24" fillId="0" borderId="141" xfId="18" applyFont="1" applyBorder="1" applyAlignment="1" applyProtection="1">
      <alignment horizontal="center"/>
      <protection locked="0"/>
    </xf>
    <xf numFmtId="0" fontId="21" fillId="0" borderId="113" xfId="0" applyFont="1" applyBorder="1" applyAlignment="1" applyProtection="1">
      <alignment horizontal="left"/>
      <protection/>
    </xf>
    <xf numFmtId="0" fontId="21" fillId="0" borderId="142" xfId="0" applyFont="1" applyBorder="1" applyAlignment="1" applyProtection="1">
      <alignment horizontal="left"/>
      <protection/>
    </xf>
    <xf numFmtId="0" fontId="18" fillId="0" borderId="71" xfId="0" applyFont="1" applyBorder="1" applyAlignment="1">
      <alignment horizontal="center"/>
    </xf>
    <xf numFmtId="0" fontId="18" fillId="0" borderId="143" xfId="0" applyFont="1" applyBorder="1" applyAlignment="1">
      <alignment horizontal="center"/>
    </xf>
    <xf numFmtId="167" fontId="16" fillId="2" borderId="22" xfId="18" applyFont="1" applyFill="1" applyBorder="1" applyAlignment="1" applyProtection="1" quotePrefix="1">
      <alignment horizontal="center"/>
      <protection locked="0"/>
    </xf>
    <xf numFmtId="167" fontId="24" fillId="0" borderId="135" xfId="18" applyFont="1" applyBorder="1" applyAlignment="1" applyProtection="1">
      <alignment horizontal="center"/>
      <protection locked="0"/>
    </xf>
    <xf numFmtId="167" fontId="16" fillId="2" borderId="22" xfId="18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7" fontId="14" fillId="0" borderId="127" xfId="18" applyFont="1" applyBorder="1" applyAlignment="1" applyProtection="1">
      <alignment horizontal="center"/>
      <protection/>
    </xf>
    <xf numFmtId="167" fontId="11" fillId="0" borderId="12" xfId="18" applyFont="1" applyBorder="1" applyAlignment="1">
      <alignment horizontal="center"/>
      <protection/>
    </xf>
    <xf numFmtId="167" fontId="11" fillId="0" borderId="127" xfId="18" applyFont="1" applyBorder="1" applyAlignment="1">
      <alignment horizontal="center"/>
      <protection/>
    </xf>
    <xf numFmtId="167" fontId="11" fillId="0" borderId="133" xfId="18" applyFont="1" applyBorder="1" applyAlignment="1">
      <alignment horizontal="center"/>
      <protection/>
    </xf>
    <xf numFmtId="167" fontId="18" fillId="0" borderId="20" xfId="18" applyFont="1" applyBorder="1" applyAlignment="1">
      <alignment horizontal="center"/>
      <protection/>
    </xf>
    <xf numFmtId="167" fontId="18" fillId="0" borderId="134" xfId="18" applyFont="1" applyBorder="1" applyAlignment="1">
      <alignment horizontal="center"/>
      <protection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8" xfId="0" applyBorder="1" applyAlignment="1">
      <alignment horizontal="center"/>
    </xf>
    <xf numFmtId="167" fontId="18" fillId="0" borderId="71" xfId="18" applyFont="1" applyBorder="1" applyAlignment="1">
      <alignment horizontal="center"/>
      <protection/>
    </xf>
    <xf numFmtId="167" fontId="18" fillId="0" borderId="143" xfId="18" applyFont="1" applyBorder="1" applyAlignment="1">
      <alignment horizontal="center"/>
      <protection/>
    </xf>
    <xf numFmtId="167" fontId="14" fillId="0" borderId="42" xfId="18" applyFont="1" applyBorder="1" applyAlignment="1" applyProtection="1">
      <alignment horizontal="center"/>
      <protection/>
    </xf>
    <xf numFmtId="167" fontId="14" fillId="0" borderId="44" xfId="18" applyFont="1" applyBorder="1" applyAlignment="1" applyProtection="1">
      <alignment horizontal="center"/>
      <protection/>
    </xf>
    <xf numFmtId="167" fontId="14" fillId="0" borderId="42" xfId="18" applyFont="1" applyBorder="1" applyAlignment="1" applyProtection="1" quotePrefix="1">
      <alignment horizontal="center"/>
      <protection/>
    </xf>
    <xf numFmtId="167" fontId="11" fillId="0" borderId="22" xfId="18" applyFont="1" applyBorder="1" applyAlignment="1">
      <alignment horizontal="center"/>
      <protection/>
    </xf>
    <xf numFmtId="0" fontId="0" fillId="0" borderId="135" xfId="0" applyFont="1" applyBorder="1" applyAlignment="1">
      <alignment horizontal="center"/>
    </xf>
    <xf numFmtId="167" fontId="5" fillId="2" borderId="47" xfId="18" applyFont="1" applyFill="1" applyBorder="1" applyAlignment="1" applyProtection="1" quotePrefix="1">
      <alignment horizontal="center"/>
      <protection locked="0"/>
    </xf>
    <xf numFmtId="167" fontId="8" fillId="0" borderId="49" xfId="18" applyBorder="1" applyAlignment="1">
      <alignment horizontal="center"/>
      <protection/>
    </xf>
    <xf numFmtId="167" fontId="5" fillId="2" borderId="22" xfId="18" applyFont="1" applyFill="1" applyBorder="1" applyAlignment="1" applyProtection="1">
      <alignment horizontal="center"/>
      <protection locked="0"/>
    </xf>
    <xf numFmtId="167" fontId="8" fillId="0" borderId="135" xfId="18" applyBorder="1" applyAlignment="1">
      <alignment horizontal="center"/>
      <protection/>
    </xf>
    <xf numFmtId="167" fontId="5" fillId="2" borderId="47" xfId="18" applyFont="1" applyFill="1" applyBorder="1" applyAlignment="1" applyProtection="1">
      <alignment horizontal="center"/>
      <protection locked="0"/>
    </xf>
    <xf numFmtId="167" fontId="8" fillId="0" borderId="49" xfId="18" applyFont="1" applyBorder="1" applyAlignment="1">
      <alignment horizontal="center"/>
      <protection/>
    </xf>
    <xf numFmtId="167" fontId="5" fillId="2" borderId="47" xfId="18" applyFont="1" applyFill="1" applyBorder="1" applyAlignment="1" applyProtection="1">
      <alignment horizontal="center"/>
      <protection locked="0"/>
    </xf>
    <xf numFmtId="167" fontId="5" fillId="2" borderId="42" xfId="18" applyFont="1" applyFill="1" applyBorder="1" applyAlignment="1" applyProtection="1">
      <alignment horizontal="center"/>
      <protection locked="0"/>
    </xf>
    <xf numFmtId="167" fontId="8" fillId="0" borderId="44" xfId="18" applyBorder="1" applyAlignment="1">
      <alignment horizontal="center"/>
      <protection/>
    </xf>
    <xf numFmtId="167" fontId="5" fillId="2" borderId="7" xfId="18" applyFont="1" applyFill="1" applyBorder="1" applyAlignment="1" applyProtection="1">
      <alignment horizontal="center"/>
      <protection locked="0"/>
    </xf>
    <xf numFmtId="167" fontId="8" fillId="0" borderId="132" xfId="18" applyBorder="1" applyAlignment="1">
      <alignment horizontal="center"/>
      <protection/>
    </xf>
    <xf numFmtId="167" fontId="5" fillId="2" borderId="22" xfId="18" applyFont="1" applyFill="1" applyBorder="1" applyAlignment="1" applyProtection="1" quotePrefix="1">
      <alignment horizontal="center"/>
      <protection locked="0"/>
    </xf>
    <xf numFmtId="0" fontId="9" fillId="0" borderId="6" xfId="0" applyNumberFormat="1" applyFont="1" applyBorder="1" applyAlignment="1">
      <alignment horizontal="left"/>
    </xf>
    <xf numFmtId="0" fontId="9" fillId="0" borderId="129" xfId="0" applyNumberFormat="1" applyFont="1" applyBorder="1" applyAlignment="1">
      <alignment horizontal="left"/>
    </xf>
    <xf numFmtId="167" fontId="14" fillId="0" borderId="44" xfId="18" applyFont="1" applyBorder="1" applyAlignment="1" applyProtection="1" quotePrefix="1">
      <alignment horizontal="center"/>
      <protection/>
    </xf>
    <xf numFmtId="167" fontId="11" fillId="0" borderId="135" xfId="18" applyFont="1" applyBorder="1" applyAlignment="1">
      <alignment horizontal="center"/>
      <protection/>
    </xf>
    <xf numFmtId="167" fontId="5" fillId="2" borderId="77" xfId="18" applyFont="1" applyFill="1" applyBorder="1" applyAlignment="1" applyProtection="1" quotePrefix="1">
      <alignment horizontal="center"/>
      <protection locked="0"/>
    </xf>
    <xf numFmtId="167" fontId="5" fillId="2" borderId="138" xfId="18" applyFont="1" applyFill="1" applyBorder="1" applyAlignment="1" applyProtection="1" quotePrefix="1">
      <alignment horizontal="center"/>
      <protection locked="0"/>
    </xf>
    <xf numFmtId="167" fontId="5" fillId="2" borderId="135" xfId="18" applyFont="1" applyFill="1" applyBorder="1" applyAlignment="1" applyProtection="1">
      <alignment horizontal="center"/>
      <protection locked="0"/>
    </xf>
    <xf numFmtId="167" fontId="5" fillId="2" borderId="77" xfId="18" applyFont="1" applyFill="1" applyBorder="1" applyAlignment="1" applyProtection="1">
      <alignment horizontal="center"/>
      <protection locked="0"/>
    </xf>
    <xf numFmtId="167" fontId="5" fillId="2" borderId="138" xfId="18" applyFont="1" applyFill="1" applyBorder="1" applyAlignment="1" applyProtection="1">
      <alignment horizontal="center"/>
      <protection locked="0"/>
    </xf>
    <xf numFmtId="167" fontId="5" fillId="2" borderId="77" xfId="18" applyFont="1" applyFill="1" applyBorder="1" applyAlignment="1" applyProtection="1">
      <alignment horizontal="center"/>
      <protection locked="0"/>
    </xf>
    <xf numFmtId="167" fontId="5" fillId="2" borderId="138" xfId="18" applyFont="1" applyFill="1" applyBorder="1" applyAlignment="1" applyProtection="1">
      <alignment horizontal="center"/>
      <protection locked="0"/>
    </xf>
    <xf numFmtId="167" fontId="5" fillId="2" borderId="44" xfId="18" applyFont="1" applyFill="1" applyBorder="1" applyAlignment="1" applyProtection="1">
      <alignment horizontal="center"/>
      <protection locked="0"/>
    </xf>
    <xf numFmtId="167" fontId="5" fillId="2" borderId="35" xfId="18" applyFont="1" applyFill="1" applyBorder="1" applyAlignment="1" applyProtection="1">
      <alignment horizontal="center"/>
      <protection locked="0"/>
    </xf>
    <xf numFmtId="167" fontId="5" fillId="2" borderId="144" xfId="18" applyFont="1" applyFill="1" applyBorder="1" applyAlignment="1" applyProtection="1">
      <alignment horizontal="center"/>
      <protection locked="0"/>
    </xf>
    <xf numFmtId="167" fontId="5" fillId="2" borderId="132" xfId="18" applyFont="1" applyFill="1" applyBorder="1" applyAlignment="1" applyProtection="1">
      <alignment horizontal="center"/>
      <protection locked="0"/>
    </xf>
    <xf numFmtId="167" fontId="5" fillId="2" borderId="135" xfId="18" applyFont="1" applyFill="1" applyBorder="1" applyAlignment="1" applyProtection="1" quotePrefix="1">
      <alignment horizontal="center"/>
      <protection locked="0"/>
    </xf>
  </cellXfs>
  <cellStyles count="9">
    <cellStyle name="Normal" xfId="0"/>
    <cellStyle name="Followed Hyperlink" xfId="15"/>
    <cellStyle name="Comma" xfId="16"/>
    <cellStyle name="Hyperlink" xfId="17"/>
    <cellStyle name="Normaali_LohkoKaavio_4-5_makrot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9"/>
  <sheetViews>
    <sheetView tabSelected="1" zoomScaleSheetLayoutView="100" workbookViewId="0" topLeftCell="A1">
      <selection activeCell="B14" sqref="B14"/>
    </sheetView>
  </sheetViews>
  <sheetFormatPr defaultColWidth="9.140625" defaultRowHeight="12.75"/>
  <cols>
    <col min="1" max="1" width="4.7109375" style="0" customWidth="1"/>
    <col min="2" max="2" width="18.8515625" style="0" customWidth="1"/>
    <col min="3" max="3" width="11.28125" style="0" customWidth="1"/>
    <col min="4" max="8" width="3.00390625" style="0" customWidth="1"/>
    <col min="9" max="9" width="4.140625" style="0" customWidth="1"/>
    <col min="10" max="15" width="3.00390625" style="0" customWidth="1"/>
    <col min="16" max="16" width="4.00390625" style="0" customWidth="1"/>
    <col min="17" max="17" width="3.7109375" style="0" customWidth="1"/>
    <col min="18" max="19" width="3.00390625" style="0" customWidth="1"/>
  </cols>
  <sheetData>
    <row r="1" spans="1:34" ht="18.75" thickBot="1">
      <c r="A1" s="1" t="s">
        <v>118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20" ht="16.5" thickTop="1">
      <c r="A2" s="3"/>
      <c r="B2" s="4" t="s">
        <v>114</v>
      </c>
      <c r="C2" s="5"/>
      <c r="D2" s="5"/>
      <c r="E2" s="5"/>
      <c r="F2" s="6"/>
      <c r="G2" s="5"/>
      <c r="H2" s="7" t="s">
        <v>72</v>
      </c>
      <c r="I2" s="8"/>
      <c r="J2" s="258" t="s">
        <v>0</v>
      </c>
      <c r="K2" s="261"/>
      <c r="L2" s="261"/>
      <c r="M2" s="262"/>
      <c r="N2" s="263" t="s">
        <v>73</v>
      </c>
      <c r="O2" s="264"/>
      <c r="P2" s="264"/>
      <c r="Q2" s="273" t="s">
        <v>74</v>
      </c>
      <c r="R2" s="273"/>
      <c r="S2" s="274"/>
      <c r="T2" s="102"/>
    </row>
    <row r="3" spans="1:20" ht="16.5" thickBot="1">
      <c r="A3" s="9"/>
      <c r="B3" s="10" t="s">
        <v>23</v>
      </c>
      <c r="C3" s="11" t="s">
        <v>75</v>
      </c>
      <c r="D3" s="278"/>
      <c r="E3" s="279"/>
      <c r="F3" s="280"/>
      <c r="G3" s="281" t="s">
        <v>76</v>
      </c>
      <c r="H3" s="282"/>
      <c r="I3" s="282"/>
      <c r="J3" s="283">
        <v>39852</v>
      </c>
      <c r="K3" s="283"/>
      <c r="L3" s="283"/>
      <c r="M3" s="284"/>
      <c r="N3" s="285" t="s">
        <v>77</v>
      </c>
      <c r="O3" s="286"/>
      <c r="P3" s="286"/>
      <c r="Q3" s="275">
        <v>0.4791666666666667</v>
      </c>
      <c r="R3" s="276"/>
      <c r="S3" s="277"/>
      <c r="T3" s="102"/>
    </row>
    <row r="4" spans="1:23" ht="15.75" thickTop="1">
      <c r="A4" s="103"/>
      <c r="B4" s="15" t="s">
        <v>78</v>
      </c>
      <c r="C4" s="16" t="s">
        <v>79</v>
      </c>
      <c r="D4" s="265" t="s">
        <v>80</v>
      </c>
      <c r="E4" s="266"/>
      <c r="F4" s="265" t="s">
        <v>81</v>
      </c>
      <c r="G4" s="266"/>
      <c r="H4" s="265" t="s">
        <v>82</v>
      </c>
      <c r="I4" s="266"/>
      <c r="J4" s="265" t="s">
        <v>83</v>
      </c>
      <c r="K4" s="266"/>
      <c r="L4" s="265" t="s">
        <v>106</v>
      </c>
      <c r="M4" s="266"/>
      <c r="N4" s="104" t="s">
        <v>84</v>
      </c>
      <c r="O4" s="105" t="s">
        <v>85</v>
      </c>
      <c r="P4" s="267" t="s">
        <v>86</v>
      </c>
      <c r="Q4" s="268"/>
      <c r="R4" s="287" t="s">
        <v>87</v>
      </c>
      <c r="S4" s="288"/>
      <c r="T4" s="102"/>
      <c r="U4" s="106" t="s">
        <v>88</v>
      </c>
      <c r="V4" s="107"/>
      <c r="W4" s="108" t="s">
        <v>89</v>
      </c>
    </row>
    <row r="5" spans="1:23" ht="12.75">
      <c r="A5" s="109" t="s">
        <v>80</v>
      </c>
      <c r="B5" s="25" t="s">
        <v>32</v>
      </c>
      <c r="C5" s="26" t="s">
        <v>33</v>
      </c>
      <c r="D5" s="112"/>
      <c r="E5" s="113"/>
      <c r="F5" s="114">
        <f>P21</f>
        <v>3</v>
      </c>
      <c r="G5" s="115">
        <f>Q21</f>
        <v>0</v>
      </c>
      <c r="H5" s="114">
        <f>P17</f>
        <v>3</v>
      </c>
      <c r="I5" s="115">
        <f>Q17</f>
        <v>0</v>
      </c>
      <c r="J5" s="114">
        <f>P15</f>
        <v>3</v>
      </c>
      <c r="K5" s="115">
        <f>Q15</f>
        <v>0</v>
      </c>
      <c r="L5" s="114">
        <f>P12</f>
        <v>3</v>
      </c>
      <c r="M5" s="115">
        <f>Q12</f>
        <v>0</v>
      </c>
      <c r="N5" s="116">
        <f>IF(SUM(D5:M5)=0,"",COUNTIF(E5:E9,3))</f>
        <v>4</v>
      </c>
      <c r="O5" s="117">
        <f>IF(SUM(D5:M5)=0,"",COUNTIF(D5:D9,3))</f>
        <v>0</v>
      </c>
      <c r="P5" s="33">
        <f>IF(SUM(D5:M5)=0,"",SUM(E5:E9))</f>
        <v>12</v>
      </c>
      <c r="Q5" s="34">
        <f>IF(SUM(D5:M5)=0,"",SUM(D5:D9))</f>
        <v>0</v>
      </c>
      <c r="R5" s="289">
        <v>1</v>
      </c>
      <c r="S5" s="290"/>
      <c r="T5" s="102"/>
      <c r="U5" s="118">
        <f>+U12+U15+U17+U21</f>
        <v>133</v>
      </c>
      <c r="V5" s="119">
        <f>+V12+V15+V17+V21</f>
        <v>67</v>
      </c>
      <c r="W5" s="37">
        <f>+U5-V5</f>
        <v>66</v>
      </c>
    </row>
    <row r="6" spans="1:23" ht="13.5" thickBot="1">
      <c r="A6" s="120" t="s">
        <v>81</v>
      </c>
      <c r="B6" s="45" t="s">
        <v>22</v>
      </c>
      <c r="C6" s="46" t="s">
        <v>117</v>
      </c>
      <c r="D6" s="121">
        <f>Q21</f>
        <v>0</v>
      </c>
      <c r="E6" s="122">
        <f>P21</f>
        <v>3</v>
      </c>
      <c r="F6" s="123"/>
      <c r="G6" s="124"/>
      <c r="H6" s="125">
        <f>P19</f>
        <v>3</v>
      </c>
      <c r="I6" s="126">
        <f>Q19</f>
        <v>0</v>
      </c>
      <c r="J6" s="125">
        <f>P13</f>
        <v>3</v>
      </c>
      <c r="K6" s="126">
        <f>Q13</f>
        <v>0</v>
      </c>
      <c r="L6" s="125">
        <f>P16</f>
        <v>3</v>
      </c>
      <c r="M6" s="126">
        <f>Q16</f>
        <v>2</v>
      </c>
      <c r="N6" s="116">
        <f>IF(SUM(D6:M6)=0,"",COUNTIF(G5:G9,3))</f>
        <v>3</v>
      </c>
      <c r="O6" s="117">
        <f>IF(SUM(D6:M6)=0,"",COUNTIF(F5:F9,3))</f>
        <v>1</v>
      </c>
      <c r="P6" s="33">
        <f>IF(SUM(D6:M6)=0,"",SUM(G5:G9))</f>
        <v>9</v>
      </c>
      <c r="Q6" s="34">
        <f>IF(SUM(D6:M6)=0,"",SUM(F5:F9))</f>
        <v>5</v>
      </c>
      <c r="R6" s="289">
        <v>2</v>
      </c>
      <c r="S6" s="290"/>
      <c r="T6" s="102"/>
      <c r="U6" s="118">
        <f>+U13+U16+U19+V21</f>
        <v>130</v>
      </c>
      <c r="V6" s="119">
        <f>+V13+V16+V19+U21</f>
        <v>115</v>
      </c>
      <c r="W6" s="37">
        <f>+U6-V6</f>
        <v>15</v>
      </c>
    </row>
    <row r="7" spans="1:23" ht="13.5" thickTop="1">
      <c r="A7" s="120" t="s">
        <v>82</v>
      </c>
      <c r="B7" s="25" t="s">
        <v>46</v>
      </c>
      <c r="C7" s="39" t="s">
        <v>8</v>
      </c>
      <c r="D7" s="127">
        <f>Q17</f>
        <v>0</v>
      </c>
      <c r="E7" s="122">
        <f>P17</f>
        <v>3</v>
      </c>
      <c r="F7" s="127">
        <f>Q19</f>
        <v>0</v>
      </c>
      <c r="G7" s="122">
        <f>P19</f>
        <v>3</v>
      </c>
      <c r="H7" s="123"/>
      <c r="I7" s="124"/>
      <c r="J7" s="125">
        <f>P20</f>
        <v>3</v>
      </c>
      <c r="K7" s="126">
        <f>Q20</f>
        <v>1</v>
      </c>
      <c r="L7" s="125">
        <f>P14</f>
        <v>3</v>
      </c>
      <c r="M7" s="126">
        <f>Q14</f>
        <v>1</v>
      </c>
      <c r="N7" s="116">
        <f>IF(SUM(D7:M7)=0,"",COUNTIF(I5:I9,3))</f>
        <v>2</v>
      </c>
      <c r="O7" s="117">
        <f>IF(SUM(D7:M7)=0,"",COUNTIF(H5:H9,3))</f>
        <v>2</v>
      </c>
      <c r="P7" s="33">
        <f>IF(SUM(D7:M7)=0,"",SUM(I5:I9))</f>
        <v>6</v>
      </c>
      <c r="Q7" s="34">
        <f>IF(SUM(D7:M7)=0,"",SUM(H5:H9))</f>
        <v>8</v>
      </c>
      <c r="R7" s="289">
        <v>3</v>
      </c>
      <c r="S7" s="290"/>
      <c r="T7" s="102"/>
      <c r="U7" s="118">
        <f>+U14+V17+V19+U20</f>
        <v>133</v>
      </c>
      <c r="V7" s="119">
        <f>+V14+U17+U19+V20</f>
        <v>133</v>
      </c>
      <c r="W7" s="37">
        <f>+U7-V7</f>
        <v>0</v>
      </c>
    </row>
    <row r="8" spans="1:23" ht="12.75">
      <c r="A8" s="120" t="s">
        <v>83</v>
      </c>
      <c r="B8" s="110" t="s">
        <v>4</v>
      </c>
      <c r="C8" s="111" t="s">
        <v>3</v>
      </c>
      <c r="D8" s="127">
        <f>Q15</f>
        <v>0</v>
      </c>
      <c r="E8" s="122">
        <f>P15</f>
        <v>3</v>
      </c>
      <c r="F8" s="127">
        <f>Q13</f>
        <v>0</v>
      </c>
      <c r="G8" s="122">
        <f>P13</f>
        <v>3</v>
      </c>
      <c r="H8" s="127">
        <f>Q20</f>
        <v>1</v>
      </c>
      <c r="I8" s="122">
        <f>P20</f>
        <v>3</v>
      </c>
      <c r="J8" s="123"/>
      <c r="K8" s="124"/>
      <c r="L8" s="125">
        <f>P18</f>
        <v>3</v>
      </c>
      <c r="M8" s="126">
        <f>Q18</f>
        <v>0</v>
      </c>
      <c r="N8" s="116">
        <f>IF(SUM(D8:M8)=0,"",COUNTIF(K5:K9,3))</f>
        <v>1</v>
      </c>
      <c r="O8" s="117">
        <f>IF(SUM(D8:M8)=0,"",COUNTIF(J5:J9,3))</f>
        <v>3</v>
      </c>
      <c r="P8" s="33">
        <f>IF(SUM(D8:M8)=0,"",SUM(K5:K9))</f>
        <v>4</v>
      </c>
      <c r="Q8" s="34">
        <f>IF(SUM(D8:M8)=0,"",SUM(J5:J9))</f>
        <v>9</v>
      </c>
      <c r="R8" s="289">
        <v>4</v>
      </c>
      <c r="S8" s="290"/>
      <c r="T8" s="102"/>
      <c r="U8" s="118">
        <f>+V13+V15+U18+V20</f>
        <v>95</v>
      </c>
      <c r="V8" s="119">
        <f>+U13+U15+V18+U20</f>
        <v>132</v>
      </c>
      <c r="W8" s="37">
        <f>+U8-V8</f>
        <v>-37</v>
      </c>
    </row>
    <row r="9" spans="1:23" ht="13.5" thickBot="1">
      <c r="A9" s="128" t="s">
        <v>106</v>
      </c>
      <c r="B9" s="129" t="s">
        <v>37</v>
      </c>
      <c r="C9" s="130" t="s">
        <v>39</v>
      </c>
      <c r="D9" s="131">
        <f>Q12</f>
        <v>0</v>
      </c>
      <c r="E9" s="132">
        <f>P12</f>
        <v>3</v>
      </c>
      <c r="F9" s="131">
        <f>Q16</f>
        <v>2</v>
      </c>
      <c r="G9" s="132">
        <f>P16</f>
        <v>3</v>
      </c>
      <c r="H9" s="131">
        <f>Q14</f>
        <v>1</v>
      </c>
      <c r="I9" s="132">
        <f>P14</f>
        <v>3</v>
      </c>
      <c r="J9" s="131">
        <f>Q18</f>
        <v>0</v>
      </c>
      <c r="K9" s="132">
        <f>P18</f>
        <v>3</v>
      </c>
      <c r="L9" s="133"/>
      <c r="M9" s="134"/>
      <c r="N9" s="135">
        <f>IF(SUM(D9:M9)=0,"",COUNTIF(M5:M9,3))</f>
        <v>0</v>
      </c>
      <c r="O9" s="132">
        <f>IF(SUM(D9:M9)=0,"",COUNTIF(L5:L9,3))</f>
        <v>4</v>
      </c>
      <c r="P9" s="53">
        <f>IF(SUM(D9:M9)=0,"",SUM(M5:M9))</f>
        <v>3</v>
      </c>
      <c r="Q9" s="54">
        <f>IF(SUM(D9:M9)=0,"",SUM(L5:L9))</f>
        <v>12</v>
      </c>
      <c r="R9" s="310">
        <v>5</v>
      </c>
      <c r="S9" s="311"/>
      <c r="T9" s="102"/>
      <c r="U9" s="118">
        <f>+V12+V14+V16+V18</f>
        <v>115</v>
      </c>
      <c r="V9" s="119">
        <f>+U12+U14+U16+U18</f>
        <v>159</v>
      </c>
      <c r="W9" s="37">
        <f>+U9-V9</f>
        <v>-44</v>
      </c>
    </row>
    <row r="10" spans="1:25" ht="15.75" thickTop="1">
      <c r="A10" s="136"/>
      <c r="B10" s="56" t="s">
        <v>90</v>
      </c>
      <c r="D10" s="137"/>
      <c r="E10" s="137"/>
      <c r="F10" s="138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9"/>
      <c r="S10" s="139"/>
      <c r="T10" s="140"/>
      <c r="U10" s="141"/>
      <c r="V10" s="142" t="s">
        <v>91</v>
      </c>
      <c r="W10" s="62">
        <f>SUM(W5:W9)</f>
        <v>0</v>
      </c>
      <c r="X10" s="61" t="str">
        <f>IF(W10=0,"OK","Virhe")</f>
        <v>OK</v>
      </c>
      <c r="Y10" s="61"/>
    </row>
    <row r="11" spans="1:23" ht="15.75" thickBot="1">
      <c r="A11" s="143"/>
      <c r="B11" s="64" t="s">
        <v>92</v>
      </c>
      <c r="C11" s="144"/>
      <c r="D11" s="144"/>
      <c r="E11" s="145"/>
      <c r="F11" s="291" t="s">
        <v>93</v>
      </c>
      <c r="G11" s="292"/>
      <c r="H11" s="293" t="s">
        <v>94</v>
      </c>
      <c r="I11" s="292"/>
      <c r="J11" s="293" t="s">
        <v>95</v>
      </c>
      <c r="K11" s="292"/>
      <c r="L11" s="293" t="s">
        <v>96</v>
      </c>
      <c r="M11" s="292"/>
      <c r="N11" s="293" t="s">
        <v>97</v>
      </c>
      <c r="O11" s="292"/>
      <c r="P11" s="291" t="s">
        <v>98</v>
      </c>
      <c r="Q11" s="294"/>
      <c r="R11" s="76"/>
      <c r="S11" s="146"/>
      <c r="T11" s="147"/>
      <c r="U11" s="295" t="s">
        <v>88</v>
      </c>
      <c r="V11" s="296"/>
      <c r="W11" s="148" t="s">
        <v>107</v>
      </c>
    </row>
    <row r="12" spans="1:34" ht="15.75">
      <c r="A12" s="149" t="s">
        <v>108</v>
      </c>
      <c r="B12" s="150" t="str">
        <f>IF(B5&gt;"",B5,"")</f>
        <v>Mikko Kantola</v>
      </c>
      <c r="C12" s="83" t="str">
        <f>IF(B9&gt;"",B9,"")</f>
        <v>Patrick Palmgren</v>
      </c>
      <c r="D12" s="151"/>
      <c r="E12" s="152"/>
      <c r="F12" s="297">
        <v>8</v>
      </c>
      <c r="G12" s="298"/>
      <c r="H12" s="297">
        <v>5</v>
      </c>
      <c r="I12" s="298"/>
      <c r="J12" s="299">
        <v>3</v>
      </c>
      <c r="K12" s="298"/>
      <c r="L12" s="297"/>
      <c r="M12" s="298"/>
      <c r="N12" s="297"/>
      <c r="O12" s="298"/>
      <c r="P12" s="153">
        <f>IF(COUNTA(F12:N12)=0,"",COUNTIF(F12:N12,"&gt;=0"))</f>
        <v>3</v>
      </c>
      <c r="Q12" s="154">
        <f>IF(COUNTA(F12:N12)=0,"",(IF(LEFT(F12,1)="-",1,0)+IF(LEFT(H12,1)="-",1,0)+IF(LEFT(J12,1)="-",1,0)+IF(LEFT(L12,1)="-",1,0)+IF(LEFT(N12,1)="-",1,0)))</f>
        <v>0</v>
      </c>
      <c r="R12" s="85"/>
      <c r="S12" s="102"/>
      <c r="T12" s="147"/>
      <c r="U12" s="155">
        <f aca="true" t="shared" si="0" ref="U12:V21">+Y12+AA12+AC12+AE12+AG12</f>
        <v>33</v>
      </c>
      <c r="V12" s="156">
        <f t="shared" si="0"/>
        <v>16</v>
      </c>
      <c r="W12" s="157">
        <f aca="true" t="shared" si="1" ref="W12:W21">+U12-V12</f>
        <v>17</v>
      </c>
      <c r="Y12" s="81">
        <f aca="true" t="shared" si="2" ref="Y12:Y21">IF(F12="",0,IF(LEFT(F12,1)="-",ABS(F12),(IF(F12&gt;9,F12+2,11))))</f>
        <v>11</v>
      </c>
      <c r="Z12" s="82">
        <f aca="true" t="shared" si="3" ref="Z12:Z17">IF(F12="",0,IF(LEFT(F12,1)="-",(IF(ABS(F12)&gt;9,(ABS(F12)+2),11)),F12))</f>
        <v>8</v>
      </c>
      <c r="AA12" s="81">
        <f aca="true" t="shared" si="4" ref="AA12:AA21">IF(H12="",0,IF(LEFT(H12,1)="-",ABS(H12),(IF(H12&gt;9,H12+2,11))))</f>
        <v>11</v>
      </c>
      <c r="AB12" s="82">
        <f aca="true" t="shared" si="5" ref="AB12:AB17">IF(H12="",0,IF(LEFT(H12,1)="-",(IF(ABS(H12)&gt;9,(ABS(H12)+2),11)),H12))</f>
        <v>5</v>
      </c>
      <c r="AC12" s="81">
        <f aca="true" t="shared" si="6" ref="AC12:AC21">IF(J12="",0,IF(LEFT(J12,1)="-",ABS(J12),(IF(J12&gt;9,J12+2,11))))</f>
        <v>11</v>
      </c>
      <c r="AD12" s="82">
        <f aca="true" t="shared" si="7" ref="AD12:AD17">IF(J12="",0,IF(LEFT(J12,1)="-",(IF(ABS(J12)&gt;9,(ABS(J12)+2),11)),J12))</f>
        <v>3</v>
      </c>
      <c r="AE12" s="81">
        <f aca="true" t="shared" si="8" ref="AE12:AE21">IF(L12="",0,IF(LEFT(L12,1)="-",ABS(L12),(IF(L12&gt;9,L12+2,11))))</f>
        <v>0</v>
      </c>
      <c r="AF12" s="82">
        <f aca="true" t="shared" si="9" ref="AF12:AF17">IF(L12="",0,IF(LEFT(L12,1)="-",(IF(ABS(L12)&gt;9,(ABS(L12)+2),11)),L12))</f>
        <v>0</v>
      </c>
      <c r="AG12" s="81">
        <f aca="true" t="shared" si="10" ref="AG12:AG17">IF(N12="",0,IF(LEFT(N12,1)="-",ABS(N12),(IF(N12&gt;9,N12+2,11))))</f>
        <v>0</v>
      </c>
      <c r="AH12" s="82">
        <f aca="true" t="shared" si="11" ref="AH12:AH17">IF(N12="",0,IF(LEFT(N12,1)="-",(IF(ABS(N12)&gt;9,(ABS(N12)+2),11)),N12))</f>
        <v>0</v>
      </c>
    </row>
    <row r="13" spans="1:34" ht="15.75">
      <c r="A13" s="149" t="s">
        <v>100</v>
      </c>
      <c r="B13" s="71" t="str">
        <f>IF(B6&gt;"",B6,"")</f>
        <v>Barry Robbins</v>
      </c>
      <c r="C13" s="300" t="str">
        <f>IF(B8&gt;"",B8,"")</f>
        <v>Otto Boije</v>
      </c>
      <c r="D13" s="300"/>
      <c r="E13" s="301"/>
      <c r="F13" s="314">
        <v>7</v>
      </c>
      <c r="G13" s="313"/>
      <c r="H13" s="314">
        <v>7</v>
      </c>
      <c r="I13" s="313"/>
      <c r="J13" s="314">
        <v>4</v>
      </c>
      <c r="K13" s="313"/>
      <c r="L13" s="314"/>
      <c r="M13" s="313"/>
      <c r="N13" s="314"/>
      <c r="O13" s="313"/>
      <c r="P13" s="153">
        <f aca="true" t="shared" si="12" ref="P13:P21">IF(COUNTA(F13:N13)=0,"",COUNTIF(F13:N13,"&gt;=0"))</f>
        <v>3</v>
      </c>
      <c r="Q13" s="154">
        <f aca="true" t="shared" si="13" ref="Q13:Q21">IF(COUNTA(F13:N13)=0,"",(IF(LEFT(F13,1)="-",1,0)+IF(LEFT(H13,1)="-",1,0)+IF(LEFT(J13,1)="-",1,0)+IF(LEFT(L13,1)="-",1,0)+IF(LEFT(N13,1)="-",1,0)))</f>
        <v>0</v>
      </c>
      <c r="R13" s="85"/>
      <c r="S13" s="102"/>
      <c r="T13" s="147"/>
      <c r="U13" s="159">
        <f t="shared" si="0"/>
        <v>33</v>
      </c>
      <c r="V13" s="160">
        <f t="shared" si="0"/>
        <v>18</v>
      </c>
      <c r="W13" s="161">
        <f t="shared" si="1"/>
        <v>15</v>
      </c>
      <c r="Y13" s="87">
        <f t="shared" si="2"/>
        <v>11</v>
      </c>
      <c r="Z13" s="88">
        <f t="shared" si="3"/>
        <v>7</v>
      </c>
      <c r="AA13" s="87">
        <f t="shared" si="4"/>
        <v>11</v>
      </c>
      <c r="AB13" s="88">
        <f t="shared" si="5"/>
        <v>7</v>
      </c>
      <c r="AC13" s="87">
        <f t="shared" si="6"/>
        <v>11</v>
      </c>
      <c r="AD13" s="88">
        <f t="shared" si="7"/>
        <v>4</v>
      </c>
      <c r="AE13" s="87">
        <f t="shared" si="8"/>
        <v>0</v>
      </c>
      <c r="AF13" s="88">
        <f t="shared" si="9"/>
        <v>0</v>
      </c>
      <c r="AG13" s="87">
        <f t="shared" si="10"/>
        <v>0</v>
      </c>
      <c r="AH13" s="88">
        <f t="shared" si="11"/>
        <v>0</v>
      </c>
    </row>
    <row r="14" spans="1:34" ht="16.5" thickBot="1">
      <c r="A14" s="149" t="s">
        <v>109</v>
      </c>
      <c r="B14" s="162" t="str">
        <f>IF(B7&gt;"",B7,"")</f>
        <v>Thomas Lundström</v>
      </c>
      <c r="C14" s="163" t="str">
        <f>IF(B9&gt;"",B9,"")</f>
        <v>Patrick Palmgren</v>
      </c>
      <c r="D14" s="164"/>
      <c r="E14" s="165"/>
      <c r="F14" s="269">
        <v>-9</v>
      </c>
      <c r="G14" s="270"/>
      <c r="H14" s="269">
        <v>6</v>
      </c>
      <c r="I14" s="270"/>
      <c r="J14" s="269">
        <v>10</v>
      </c>
      <c r="K14" s="270"/>
      <c r="L14" s="269">
        <v>9</v>
      </c>
      <c r="M14" s="270"/>
      <c r="N14" s="269"/>
      <c r="O14" s="270"/>
      <c r="P14" s="153">
        <f t="shared" si="12"/>
        <v>3</v>
      </c>
      <c r="Q14" s="154">
        <f t="shared" si="13"/>
        <v>1</v>
      </c>
      <c r="R14" s="85"/>
      <c r="S14" s="102"/>
      <c r="T14" s="147"/>
      <c r="U14" s="159">
        <f t="shared" si="0"/>
        <v>43</v>
      </c>
      <c r="V14" s="160">
        <f t="shared" si="0"/>
        <v>36</v>
      </c>
      <c r="W14" s="161">
        <f t="shared" si="1"/>
        <v>7</v>
      </c>
      <c r="Y14" s="87">
        <f t="shared" si="2"/>
        <v>9</v>
      </c>
      <c r="Z14" s="88">
        <f t="shared" si="3"/>
        <v>11</v>
      </c>
      <c r="AA14" s="87">
        <f t="shared" si="4"/>
        <v>11</v>
      </c>
      <c r="AB14" s="88">
        <f t="shared" si="5"/>
        <v>6</v>
      </c>
      <c r="AC14" s="87">
        <f t="shared" si="6"/>
        <v>12</v>
      </c>
      <c r="AD14" s="88">
        <f t="shared" si="7"/>
        <v>10</v>
      </c>
      <c r="AE14" s="87">
        <f t="shared" si="8"/>
        <v>11</v>
      </c>
      <c r="AF14" s="88">
        <f t="shared" si="9"/>
        <v>9</v>
      </c>
      <c r="AG14" s="87">
        <f t="shared" si="10"/>
        <v>0</v>
      </c>
      <c r="AH14" s="88">
        <f t="shared" si="11"/>
        <v>0</v>
      </c>
    </row>
    <row r="15" spans="1:34" ht="15.75">
      <c r="A15" s="149" t="s">
        <v>110</v>
      </c>
      <c r="B15" s="71" t="str">
        <f>IF(B5&gt;"",B5,"")</f>
        <v>Mikko Kantola</v>
      </c>
      <c r="C15" s="302" t="str">
        <f>IF(B8&gt;"",B8,"")</f>
        <v>Otto Boije</v>
      </c>
      <c r="D15" s="302"/>
      <c r="E15" s="303"/>
      <c r="F15" s="271">
        <v>7</v>
      </c>
      <c r="G15" s="272"/>
      <c r="H15" s="271">
        <v>4</v>
      </c>
      <c r="I15" s="272"/>
      <c r="J15" s="271">
        <v>4</v>
      </c>
      <c r="K15" s="272"/>
      <c r="L15" s="271"/>
      <c r="M15" s="272"/>
      <c r="N15" s="271"/>
      <c r="O15" s="272"/>
      <c r="P15" s="153">
        <f t="shared" si="12"/>
        <v>3</v>
      </c>
      <c r="Q15" s="154">
        <f t="shared" si="13"/>
        <v>0</v>
      </c>
      <c r="R15" s="85"/>
      <c r="S15" s="102"/>
      <c r="T15" s="147"/>
      <c r="U15" s="159">
        <f t="shared" si="0"/>
        <v>33</v>
      </c>
      <c r="V15" s="160">
        <f t="shared" si="0"/>
        <v>15</v>
      </c>
      <c r="W15" s="161">
        <f t="shared" si="1"/>
        <v>18</v>
      </c>
      <c r="Y15" s="87">
        <f t="shared" si="2"/>
        <v>11</v>
      </c>
      <c r="Z15" s="88">
        <f t="shared" si="3"/>
        <v>7</v>
      </c>
      <c r="AA15" s="87">
        <f t="shared" si="4"/>
        <v>11</v>
      </c>
      <c r="AB15" s="88">
        <f t="shared" si="5"/>
        <v>4</v>
      </c>
      <c r="AC15" s="87">
        <f t="shared" si="6"/>
        <v>11</v>
      </c>
      <c r="AD15" s="88">
        <f t="shared" si="7"/>
        <v>4</v>
      </c>
      <c r="AE15" s="87">
        <f t="shared" si="8"/>
        <v>0</v>
      </c>
      <c r="AF15" s="88">
        <f t="shared" si="9"/>
        <v>0</v>
      </c>
      <c r="AG15" s="87">
        <f t="shared" si="10"/>
        <v>0</v>
      </c>
      <c r="AH15" s="88">
        <f t="shared" si="11"/>
        <v>0</v>
      </c>
    </row>
    <row r="16" spans="1:34" ht="15.75">
      <c r="A16" s="149" t="s">
        <v>111</v>
      </c>
      <c r="B16" s="71" t="str">
        <f>IF(B6&gt;"",B6,"")</f>
        <v>Barry Robbins</v>
      </c>
      <c r="C16" s="83" t="str">
        <f>IF(B9&gt;"",B9,"")</f>
        <v>Patrick Palmgren</v>
      </c>
      <c r="D16" s="158"/>
      <c r="E16" s="152"/>
      <c r="F16" s="306">
        <v>-7</v>
      </c>
      <c r="G16" s="307"/>
      <c r="H16" s="306">
        <v>6</v>
      </c>
      <c r="I16" s="307"/>
      <c r="J16" s="306">
        <v>-10</v>
      </c>
      <c r="K16" s="307"/>
      <c r="L16" s="312">
        <v>6</v>
      </c>
      <c r="M16" s="313"/>
      <c r="N16" s="312">
        <v>4</v>
      </c>
      <c r="O16" s="313"/>
      <c r="P16" s="153">
        <f t="shared" si="12"/>
        <v>3</v>
      </c>
      <c r="Q16" s="154">
        <f t="shared" si="13"/>
        <v>2</v>
      </c>
      <c r="R16" s="85"/>
      <c r="S16" s="102"/>
      <c r="T16" s="147"/>
      <c r="U16" s="159">
        <f t="shared" si="0"/>
        <v>50</v>
      </c>
      <c r="V16" s="160">
        <f t="shared" si="0"/>
        <v>39</v>
      </c>
      <c r="W16" s="161">
        <f t="shared" si="1"/>
        <v>11</v>
      </c>
      <c r="Y16" s="87">
        <f t="shared" si="2"/>
        <v>7</v>
      </c>
      <c r="Z16" s="88">
        <f t="shared" si="3"/>
        <v>11</v>
      </c>
      <c r="AA16" s="87">
        <f t="shared" si="4"/>
        <v>11</v>
      </c>
      <c r="AB16" s="88">
        <f t="shared" si="5"/>
        <v>6</v>
      </c>
      <c r="AC16" s="87">
        <f t="shared" si="6"/>
        <v>10</v>
      </c>
      <c r="AD16" s="88">
        <f t="shared" si="7"/>
        <v>12</v>
      </c>
      <c r="AE16" s="87">
        <f t="shared" si="8"/>
        <v>11</v>
      </c>
      <c r="AF16" s="88">
        <f t="shared" si="9"/>
        <v>6</v>
      </c>
      <c r="AG16" s="87">
        <f t="shared" si="10"/>
        <v>11</v>
      </c>
      <c r="AH16" s="88">
        <f t="shared" si="11"/>
        <v>4</v>
      </c>
    </row>
    <row r="17" spans="1:34" ht="16.5" thickBot="1">
      <c r="A17" s="149" t="s">
        <v>99</v>
      </c>
      <c r="B17" s="162" t="str">
        <f>IF(B5&gt;"",B5,"")</f>
        <v>Mikko Kantola</v>
      </c>
      <c r="C17" s="163" t="str">
        <f>IF(B7&gt;"",B7,"")</f>
        <v>Thomas Lundström</v>
      </c>
      <c r="D17" s="164"/>
      <c r="E17" s="165"/>
      <c r="F17" s="269">
        <v>10</v>
      </c>
      <c r="G17" s="270"/>
      <c r="H17" s="269">
        <v>8</v>
      </c>
      <c r="I17" s="270"/>
      <c r="J17" s="269">
        <v>5</v>
      </c>
      <c r="K17" s="270"/>
      <c r="L17" s="269"/>
      <c r="M17" s="270"/>
      <c r="N17" s="269"/>
      <c r="O17" s="270"/>
      <c r="P17" s="153">
        <f t="shared" si="12"/>
        <v>3</v>
      </c>
      <c r="Q17" s="154">
        <f t="shared" si="13"/>
        <v>0</v>
      </c>
      <c r="R17" s="85"/>
      <c r="S17" s="102"/>
      <c r="T17" s="147"/>
      <c r="U17" s="159">
        <f t="shared" si="0"/>
        <v>34</v>
      </c>
      <c r="V17" s="160">
        <f t="shared" si="0"/>
        <v>23</v>
      </c>
      <c r="W17" s="161">
        <f t="shared" si="1"/>
        <v>11</v>
      </c>
      <c r="Y17" s="100">
        <f t="shared" si="2"/>
        <v>12</v>
      </c>
      <c r="Z17" s="101">
        <f t="shared" si="3"/>
        <v>10</v>
      </c>
      <c r="AA17" s="100">
        <f t="shared" si="4"/>
        <v>11</v>
      </c>
      <c r="AB17" s="101">
        <f t="shared" si="5"/>
        <v>8</v>
      </c>
      <c r="AC17" s="100">
        <f t="shared" si="6"/>
        <v>11</v>
      </c>
      <c r="AD17" s="101">
        <f t="shared" si="7"/>
        <v>5</v>
      </c>
      <c r="AE17" s="100">
        <f t="shared" si="8"/>
        <v>0</v>
      </c>
      <c r="AF17" s="101">
        <f t="shared" si="9"/>
        <v>0</v>
      </c>
      <c r="AG17" s="100">
        <f t="shared" si="10"/>
        <v>0</v>
      </c>
      <c r="AH17" s="101">
        <f t="shared" si="11"/>
        <v>0</v>
      </c>
    </row>
    <row r="18" spans="1:34" ht="15.75">
      <c r="A18" s="149" t="s">
        <v>112</v>
      </c>
      <c r="B18" s="71" t="str">
        <f>IF(B8&gt;"",B8,"")</f>
        <v>Otto Boije</v>
      </c>
      <c r="C18" s="83" t="str">
        <f>IF(B9&gt;"",B9,"")</f>
        <v>Patrick Palmgren</v>
      </c>
      <c r="D18" s="151"/>
      <c r="E18" s="152"/>
      <c r="F18" s="271">
        <v>8</v>
      </c>
      <c r="G18" s="272"/>
      <c r="H18" s="271">
        <v>7</v>
      </c>
      <c r="I18" s="272"/>
      <c r="J18" s="271">
        <v>9</v>
      </c>
      <c r="K18" s="272"/>
      <c r="L18" s="271"/>
      <c r="M18" s="272"/>
      <c r="N18" s="271"/>
      <c r="O18" s="272"/>
      <c r="P18" s="153">
        <f t="shared" si="12"/>
        <v>3</v>
      </c>
      <c r="Q18" s="154">
        <f t="shared" si="13"/>
        <v>0</v>
      </c>
      <c r="R18" s="85"/>
      <c r="S18" s="102"/>
      <c r="T18" s="147"/>
      <c r="U18" s="159">
        <f t="shared" si="0"/>
        <v>33</v>
      </c>
      <c r="V18" s="160">
        <f t="shared" si="0"/>
        <v>24</v>
      </c>
      <c r="W18" s="161">
        <f t="shared" si="1"/>
        <v>9</v>
      </c>
      <c r="Y18" s="81">
        <f t="shared" si="2"/>
        <v>11</v>
      </c>
      <c r="Z18" s="82">
        <f>IF(F18="",0,IF(LEFT(F18,1)="-",(IF(ABS(F18)&gt;9,(ABS(F18)+2),11)),F18))</f>
        <v>8</v>
      </c>
      <c r="AA18" s="81">
        <f t="shared" si="4"/>
        <v>11</v>
      </c>
      <c r="AB18" s="82">
        <f>IF(H18="",0,IF(LEFT(H18,1)="-",(IF(ABS(H18)&gt;9,(ABS(H18)+2),11)),H18))</f>
        <v>7</v>
      </c>
      <c r="AC18" s="81">
        <f t="shared" si="6"/>
        <v>11</v>
      </c>
      <c r="AD18" s="82">
        <f>IF(J18="",0,IF(LEFT(J18,1)="-",(IF(ABS(J18)&gt;9,(ABS(J18)+2),11)),J18))</f>
        <v>9</v>
      </c>
      <c r="AE18" s="81">
        <f t="shared" si="8"/>
        <v>0</v>
      </c>
      <c r="AF18" s="82">
        <f>IF(L18="",0,IF(LEFT(L18,1)="-",(IF(ABS(L18)&gt;9,(ABS(L18)+2),11)),L18))</f>
        <v>0</v>
      </c>
      <c r="AG18" s="81">
        <f>IF(N18="",0,IF(LEFT(N18,1)="-",ABS(N18),(IF(N18&gt;9,N18+2,11))))</f>
        <v>0</v>
      </c>
      <c r="AH18" s="82">
        <f>IF(N18="",0,IF(LEFT(N18,1)="-",(IF(ABS(N18)&gt;9,(ABS(N18)+2),11)),N18))</f>
        <v>0</v>
      </c>
    </row>
    <row r="19" spans="1:34" ht="15.75">
      <c r="A19" s="149" t="s">
        <v>102</v>
      </c>
      <c r="B19" s="71" t="str">
        <f>IF(B6&gt;"",B6,"")</f>
        <v>Barry Robbins</v>
      </c>
      <c r="C19" s="83" t="str">
        <f>IF(B7&gt;"",B7,"")</f>
        <v>Thomas Lundström</v>
      </c>
      <c r="D19" s="158"/>
      <c r="E19" s="152"/>
      <c r="F19" s="306">
        <v>9</v>
      </c>
      <c r="G19" s="307"/>
      <c r="H19" s="306">
        <v>6</v>
      </c>
      <c r="I19" s="307"/>
      <c r="J19" s="306">
        <v>10</v>
      </c>
      <c r="K19" s="307"/>
      <c r="L19" s="312"/>
      <c r="M19" s="313"/>
      <c r="N19" s="312"/>
      <c r="O19" s="313"/>
      <c r="P19" s="153">
        <f t="shared" si="12"/>
        <v>3</v>
      </c>
      <c r="Q19" s="154">
        <f t="shared" si="13"/>
        <v>0</v>
      </c>
      <c r="R19" s="85"/>
      <c r="S19" s="102"/>
      <c r="T19" s="147"/>
      <c r="U19" s="159">
        <f t="shared" si="0"/>
        <v>34</v>
      </c>
      <c r="V19" s="160">
        <f t="shared" si="0"/>
        <v>25</v>
      </c>
      <c r="W19" s="161">
        <f t="shared" si="1"/>
        <v>9</v>
      </c>
      <c r="Y19" s="87">
        <f t="shared" si="2"/>
        <v>11</v>
      </c>
      <c r="Z19" s="88">
        <f>IF(F19="",0,IF(LEFT(F19,1)="-",(IF(ABS(F19)&gt;9,(ABS(F19)+2),11)),F19))</f>
        <v>9</v>
      </c>
      <c r="AA19" s="87">
        <f t="shared" si="4"/>
        <v>11</v>
      </c>
      <c r="AB19" s="88">
        <f>IF(H19="",0,IF(LEFT(H19,1)="-",(IF(ABS(H19)&gt;9,(ABS(H19)+2),11)),H19))</f>
        <v>6</v>
      </c>
      <c r="AC19" s="87">
        <f t="shared" si="6"/>
        <v>12</v>
      </c>
      <c r="AD19" s="88">
        <f>IF(J19="",0,IF(LEFT(J19,1)="-",(IF(ABS(J19)&gt;9,(ABS(J19)+2),11)),J19))</f>
        <v>10</v>
      </c>
      <c r="AE19" s="87">
        <f t="shared" si="8"/>
        <v>0</v>
      </c>
      <c r="AF19" s="88">
        <f>IF(L19="",0,IF(LEFT(L19,1)="-",(IF(ABS(L19)&gt;9,(ABS(L19)+2),11)),L19))</f>
        <v>0</v>
      </c>
      <c r="AG19" s="87">
        <f>IF(N19="",0,IF(LEFT(N19,1)="-",ABS(N19),(IF(N19&gt;9,N19+2,11))))</f>
        <v>0</v>
      </c>
      <c r="AH19" s="88">
        <f>IF(N19="",0,IF(LEFT(N19,1)="-",(IF(ABS(N19)&gt;9,(ABS(N19)+2),11)),N19))</f>
        <v>0</v>
      </c>
    </row>
    <row r="20" spans="1:34" ht="16.5" thickBot="1">
      <c r="A20" s="149" t="s">
        <v>113</v>
      </c>
      <c r="B20" s="162" t="str">
        <f>IF(B7&gt;"",B7,"")</f>
        <v>Thomas Lundström</v>
      </c>
      <c r="C20" s="304" t="str">
        <f>IF(B8&gt;"",B8,"")</f>
        <v>Otto Boije</v>
      </c>
      <c r="D20" s="304"/>
      <c r="E20" s="305"/>
      <c r="F20" s="269">
        <v>7</v>
      </c>
      <c r="G20" s="270"/>
      <c r="H20" s="269">
        <v>-9</v>
      </c>
      <c r="I20" s="270"/>
      <c r="J20" s="269">
        <v>6</v>
      </c>
      <c r="K20" s="270"/>
      <c r="L20" s="269">
        <v>5</v>
      </c>
      <c r="M20" s="270"/>
      <c r="N20" s="269"/>
      <c r="O20" s="270"/>
      <c r="P20" s="153">
        <f t="shared" si="12"/>
        <v>3</v>
      </c>
      <c r="Q20" s="154">
        <f t="shared" si="13"/>
        <v>1</v>
      </c>
      <c r="R20" s="85"/>
      <c r="S20" s="102"/>
      <c r="T20" s="147"/>
      <c r="U20" s="159">
        <f t="shared" si="0"/>
        <v>42</v>
      </c>
      <c r="V20" s="160">
        <f t="shared" si="0"/>
        <v>29</v>
      </c>
      <c r="W20" s="161">
        <f t="shared" si="1"/>
        <v>13</v>
      </c>
      <c r="Y20" s="87">
        <f t="shared" si="2"/>
        <v>11</v>
      </c>
      <c r="Z20" s="88">
        <f>IF(F20="",0,IF(LEFT(F20,1)="-",(IF(ABS(F20)&gt;9,(ABS(F20)+2),11)),F20))</f>
        <v>7</v>
      </c>
      <c r="AA20" s="87">
        <f t="shared" si="4"/>
        <v>9</v>
      </c>
      <c r="AB20" s="88">
        <f>IF(H20="",0,IF(LEFT(H20,1)="-",(IF(ABS(H20)&gt;9,(ABS(H20)+2),11)),H20))</f>
        <v>11</v>
      </c>
      <c r="AC20" s="87">
        <f t="shared" si="6"/>
        <v>11</v>
      </c>
      <c r="AD20" s="88">
        <f>IF(J20="",0,IF(LEFT(J20,1)="-",(IF(ABS(J20)&gt;9,(ABS(J20)+2),11)),J20))</f>
        <v>6</v>
      </c>
      <c r="AE20" s="87">
        <f t="shared" si="8"/>
        <v>11</v>
      </c>
      <c r="AF20" s="88">
        <f>IF(L20="",0,IF(LEFT(L20,1)="-",(IF(ABS(L20)&gt;9,(ABS(L20)+2),11)),L20))</f>
        <v>5</v>
      </c>
      <c r="AG20" s="87">
        <f>IF(N20="",0,IF(LEFT(N20,1)="-",ABS(N20),(IF(N20&gt;9,N20+2,11))))</f>
        <v>0</v>
      </c>
      <c r="AH20" s="88">
        <f>IF(N20="",0,IF(LEFT(N20,1)="-",(IF(ABS(N20)&gt;9,(ABS(N20)+2),11)),N20))</f>
        <v>0</v>
      </c>
    </row>
    <row r="21" spans="1:34" ht="16.5" thickBot="1">
      <c r="A21" s="166" t="s">
        <v>103</v>
      </c>
      <c r="B21" s="92" t="str">
        <f>IF(B5&gt;"",B5,"")</f>
        <v>Mikko Kantola</v>
      </c>
      <c r="C21" s="93" t="str">
        <f>IF(B6&gt;"",B6,"")</f>
        <v>Barry Robbins</v>
      </c>
      <c r="D21" s="308"/>
      <c r="E21" s="309"/>
      <c r="F21" s="259">
        <v>4</v>
      </c>
      <c r="G21" s="260"/>
      <c r="H21" s="259">
        <v>5</v>
      </c>
      <c r="I21" s="260"/>
      <c r="J21" s="259">
        <v>4</v>
      </c>
      <c r="K21" s="260"/>
      <c r="L21" s="259"/>
      <c r="M21" s="260"/>
      <c r="N21" s="259"/>
      <c r="O21" s="260"/>
      <c r="P21" s="167">
        <f t="shared" si="12"/>
        <v>3</v>
      </c>
      <c r="Q21" s="168">
        <f t="shared" si="13"/>
        <v>0</v>
      </c>
      <c r="R21" s="98"/>
      <c r="S21" s="169"/>
      <c r="T21" s="147"/>
      <c r="U21" s="170">
        <f t="shared" si="0"/>
        <v>33</v>
      </c>
      <c r="V21" s="171">
        <f t="shared" si="0"/>
        <v>13</v>
      </c>
      <c r="W21" s="172">
        <f t="shared" si="1"/>
        <v>20</v>
      </c>
      <c r="Y21" s="87">
        <f t="shared" si="2"/>
        <v>11</v>
      </c>
      <c r="Z21" s="88">
        <f>IF(F21="",0,IF(LEFT(F21,1)="-",(IF(ABS(F21)&gt;9,(ABS(F21)+2),11)),F21))</f>
        <v>4</v>
      </c>
      <c r="AA21" s="87">
        <f t="shared" si="4"/>
        <v>11</v>
      </c>
      <c r="AB21" s="88">
        <f>IF(H21="",0,IF(LEFT(H21,1)="-",(IF(ABS(H21)&gt;9,(ABS(H21)+2),11)),H21))</f>
        <v>5</v>
      </c>
      <c r="AC21" s="87">
        <f t="shared" si="6"/>
        <v>11</v>
      </c>
      <c r="AD21" s="88">
        <f>IF(J21="",0,IF(LEFT(J21,1)="-",(IF(ABS(J21)&gt;9,(ABS(J21)+2),11)),J21))</f>
        <v>4</v>
      </c>
      <c r="AE21" s="87">
        <f t="shared" si="8"/>
        <v>0</v>
      </c>
      <c r="AF21" s="88">
        <f>IF(L21="",0,IF(LEFT(L21,1)="-",(IF(ABS(L21)&gt;9,(ABS(L21)+2),11)),L21))</f>
        <v>0</v>
      </c>
      <c r="AG21" s="87">
        <f>IF(N21="",0,IF(LEFT(N21,1)="-",ABS(N21),(IF(N21&gt;9,N21+2,11))))</f>
        <v>0</v>
      </c>
      <c r="AH21" s="88">
        <f>IF(N21="",0,IF(LEFT(N21,1)="-",(IF(ABS(N21)&gt;9,(ABS(N21)+2),11)),N21))</f>
        <v>0</v>
      </c>
    </row>
    <row r="22" spans="1:20" ht="16.5" thickTop="1">
      <c r="A22" s="3"/>
      <c r="B22" s="4" t="s">
        <v>114</v>
      </c>
      <c r="C22" s="5"/>
      <c r="D22" s="5"/>
      <c r="E22" s="5"/>
      <c r="F22" s="6"/>
      <c r="G22" s="5"/>
      <c r="H22" s="7" t="s">
        <v>72</v>
      </c>
      <c r="I22" s="8"/>
      <c r="J22" s="258" t="s">
        <v>0</v>
      </c>
      <c r="K22" s="261"/>
      <c r="L22" s="261"/>
      <c r="M22" s="262"/>
      <c r="N22" s="263" t="s">
        <v>73</v>
      </c>
      <c r="O22" s="264"/>
      <c r="P22" s="264"/>
      <c r="Q22" s="273" t="s">
        <v>105</v>
      </c>
      <c r="R22" s="273"/>
      <c r="S22" s="274"/>
      <c r="T22" s="102"/>
    </row>
    <row r="23" spans="1:20" ht="16.5" thickBot="1">
      <c r="A23" s="9"/>
      <c r="B23" s="10" t="s">
        <v>23</v>
      </c>
      <c r="C23" s="11" t="s">
        <v>75</v>
      </c>
      <c r="D23" s="278"/>
      <c r="E23" s="279"/>
      <c r="F23" s="280"/>
      <c r="G23" s="281" t="s">
        <v>76</v>
      </c>
      <c r="H23" s="282"/>
      <c r="I23" s="282"/>
      <c r="J23" s="283">
        <v>39852</v>
      </c>
      <c r="K23" s="283"/>
      <c r="L23" s="283"/>
      <c r="M23" s="284"/>
      <c r="N23" s="285" t="s">
        <v>77</v>
      </c>
      <c r="O23" s="286"/>
      <c r="P23" s="286"/>
      <c r="Q23" s="275">
        <v>0.4791666666666667</v>
      </c>
      <c r="R23" s="276"/>
      <c r="S23" s="277"/>
      <c r="T23" s="102"/>
    </row>
    <row r="24" spans="1:23" ht="15.75" thickTop="1">
      <c r="A24" s="103"/>
      <c r="B24" s="15" t="s">
        <v>78</v>
      </c>
      <c r="C24" s="16" t="s">
        <v>79</v>
      </c>
      <c r="D24" s="265" t="s">
        <v>80</v>
      </c>
      <c r="E24" s="266"/>
      <c r="F24" s="265" t="s">
        <v>81</v>
      </c>
      <c r="G24" s="266"/>
      <c r="H24" s="265" t="s">
        <v>82</v>
      </c>
      <c r="I24" s="266"/>
      <c r="J24" s="265" t="s">
        <v>83</v>
      </c>
      <c r="K24" s="266"/>
      <c r="L24" s="265" t="s">
        <v>106</v>
      </c>
      <c r="M24" s="266"/>
      <c r="N24" s="104" t="s">
        <v>84</v>
      </c>
      <c r="O24" s="105" t="s">
        <v>85</v>
      </c>
      <c r="P24" s="267" t="s">
        <v>86</v>
      </c>
      <c r="Q24" s="268"/>
      <c r="R24" s="287" t="s">
        <v>87</v>
      </c>
      <c r="S24" s="288"/>
      <c r="T24" s="102"/>
      <c r="U24" s="106" t="s">
        <v>88</v>
      </c>
      <c r="V24" s="107"/>
      <c r="W24" s="108" t="s">
        <v>89</v>
      </c>
    </row>
    <row r="25" spans="1:23" ht="12.75">
      <c r="A25" s="109" t="s">
        <v>80</v>
      </c>
      <c r="B25" s="25" t="s">
        <v>26</v>
      </c>
      <c r="C25" s="26" t="s">
        <v>117</v>
      </c>
      <c r="D25" s="112"/>
      <c r="E25" s="113"/>
      <c r="F25" s="114">
        <f>P41</f>
        <v>3</v>
      </c>
      <c r="G25" s="115">
        <f>Q41</f>
        <v>1</v>
      </c>
      <c r="H25" s="114">
        <f>P37</f>
        <v>3</v>
      </c>
      <c r="I25" s="115">
        <f>Q37</f>
        <v>0</v>
      </c>
      <c r="J25" s="114">
        <f>P35</f>
        <v>2</v>
      </c>
      <c r="K25" s="115">
        <f>Q35</f>
        <v>3</v>
      </c>
      <c r="L25" s="114">
        <f>P32</f>
        <v>3</v>
      </c>
      <c r="M25" s="115">
        <f>Q32</f>
        <v>1</v>
      </c>
      <c r="N25" s="116">
        <f>IF(SUM(D25:M25)=0,"",COUNTIF(E25:E29,3))</f>
        <v>3</v>
      </c>
      <c r="O25" s="117">
        <f>IF(SUM(D25:M25)=0,"",COUNTIF(D25:D29,3))</f>
        <v>1</v>
      </c>
      <c r="P25" s="33">
        <f>IF(SUM(D25:M25)=0,"",SUM(E25:E29))</f>
        <v>11</v>
      </c>
      <c r="Q25" s="34">
        <f>IF(SUM(D25:M25)=0,"",SUM(D25:D29))</f>
        <v>5</v>
      </c>
      <c r="R25" s="289">
        <v>1</v>
      </c>
      <c r="S25" s="290"/>
      <c r="T25" s="102"/>
      <c r="U25" s="118">
        <f>+U32+U35+U37+U41</f>
        <v>161</v>
      </c>
      <c r="V25" s="119">
        <f>+V32+V35+V37+V41</f>
        <v>140</v>
      </c>
      <c r="W25" s="37">
        <f>+U25-V25</f>
        <v>21</v>
      </c>
    </row>
    <row r="26" spans="1:23" ht="13.5" thickBot="1">
      <c r="A26" s="120" t="s">
        <v>81</v>
      </c>
      <c r="B26" s="45" t="s">
        <v>64</v>
      </c>
      <c r="C26" s="46" t="s">
        <v>17</v>
      </c>
      <c r="D26" s="121">
        <f>Q41</f>
        <v>1</v>
      </c>
      <c r="E26" s="122">
        <f>P41</f>
        <v>3</v>
      </c>
      <c r="F26" s="123"/>
      <c r="G26" s="124"/>
      <c r="H26" s="125">
        <f>P39</f>
        <v>3</v>
      </c>
      <c r="I26" s="126">
        <f>Q39</f>
        <v>0</v>
      </c>
      <c r="J26" s="125">
        <f>P33</f>
        <v>3</v>
      </c>
      <c r="K26" s="126">
        <f>Q33</f>
        <v>2</v>
      </c>
      <c r="L26" s="125">
        <f>P36</f>
        <v>1</v>
      </c>
      <c r="M26" s="126">
        <f>Q36</f>
        <v>3</v>
      </c>
      <c r="N26" s="116">
        <f>IF(SUM(D26:M26)=0,"",COUNTIF(G25:G29,3))</f>
        <v>2</v>
      </c>
      <c r="O26" s="117">
        <f>IF(SUM(D26:M26)=0,"",COUNTIF(F25:F29,3))</f>
        <v>2</v>
      </c>
      <c r="P26" s="33">
        <f>IF(SUM(D26:M26)=0,"",SUM(G25:G29))</f>
        <v>8</v>
      </c>
      <c r="Q26" s="34">
        <f>IF(SUM(D26:M26)=0,"",SUM(F25:F29))</f>
        <v>8</v>
      </c>
      <c r="R26" s="289">
        <v>4</v>
      </c>
      <c r="S26" s="290"/>
      <c r="T26" s="102"/>
      <c r="U26" s="118">
        <f>+U33+U36+U39+V41</f>
        <v>157</v>
      </c>
      <c r="V26" s="119">
        <f>+V33+V36+V39+U41</f>
        <v>148</v>
      </c>
      <c r="W26" s="37">
        <f>+U26-V26</f>
        <v>9</v>
      </c>
    </row>
    <row r="27" spans="1:23" ht="14.25" thickBot="1" thickTop="1">
      <c r="A27" s="120" t="s">
        <v>82</v>
      </c>
      <c r="B27" s="25" t="s">
        <v>163</v>
      </c>
      <c r="C27" s="46" t="s">
        <v>8</v>
      </c>
      <c r="D27" s="127">
        <f>Q37</f>
        <v>0</v>
      </c>
      <c r="E27" s="122">
        <f>P37</f>
        <v>3</v>
      </c>
      <c r="F27" s="127">
        <f>Q39</f>
        <v>0</v>
      </c>
      <c r="G27" s="122">
        <f>P39</f>
        <v>3</v>
      </c>
      <c r="H27" s="123"/>
      <c r="I27" s="124"/>
      <c r="J27" s="125">
        <f>P40</f>
        <v>0</v>
      </c>
      <c r="K27" s="126">
        <f>Q40</f>
        <v>3</v>
      </c>
      <c r="L27" s="125">
        <f>P34</f>
        <v>0</v>
      </c>
      <c r="M27" s="126">
        <f>Q34</f>
        <v>3</v>
      </c>
      <c r="N27" s="116">
        <f>IF(SUM(D27:M27)=0,"",COUNTIF(I25:I29,3))</f>
        <v>0</v>
      </c>
      <c r="O27" s="117">
        <f>IF(SUM(D27:M27)=0,"",COUNTIF(H25:H29,3))</f>
        <v>4</v>
      </c>
      <c r="P27" s="33">
        <f>IF(SUM(D27:M27)=0,"",SUM(I25:I29))</f>
        <v>0</v>
      </c>
      <c r="Q27" s="34">
        <f>IF(SUM(D27:M27)=0,"",SUM(H25:H29))</f>
        <v>12</v>
      </c>
      <c r="R27" s="289">
        <v>5</v>
      </c>
      <c r="S27" s="290"/>
      <c r="T27" s="102"/>
      <c r="U27" s="118">
        <f>+U34+V37+V39+U40</f>
        <v>87</v>
      </c>
      <c r="V27" s="119">
        <f>+V34+U37+U39+V40</f>
        <v>137</v>
      </c>
      <c r="W27" s="37">
        <f>+U27-V27</f>
        <v>-50</v>
      </c>
    </row>
    <row r="28" spans="1:23" ht="13.5" thickTop="1">
      <c r="A28" s="120" t="s">
        <v>83</v>
      </c>
      <c r="B28" s="110" t="s">
        <v>44</v>
      </c>
      <c r="C28" s="111" t="s">
        <v>8</v>
      </c>
      <c r="D28" s="127">
        <f>Q35</f>
        <v>3</v>
      </c>
      <c r="E28" s="122">
        <f>P35</f>
        <v>2</v>
      </c>
      <c r="F28" s="127">
        <f>Q33</f>
        <v>2</v>
      </c>
      <c r="G28" s="122">
        <f>P33</f>
        <v>3</v>
      </c>
      <c r="H28" s="127">
        <f>Q40</f>
        <v>3</v>
      </c>
      <c r="I28" s="122">
        <f>P40</f>
        <v>0</v>
      </c>
      <c r="J28" s="123"/>
      <c r="K28" s="124"/>
      <c r="L28" s="125">
        <f>P38</f>
        <v>3</v>
      </c>
      <c r="M28" s="126">
        <f>Q38</f>
        <v>2</v>
      </c>
      <c r="N28" s="116">
        <f>IF(SUM(D28:M28)=0,"",COUNTIF(K25:K29,3))</f>
        <v>3</v>
      </c>
      <c r="O28" s="117">
        <f>IF(SUM(D28:M28)=0,"",COUNTIF(J25:J29,3))</f>
        <v>1</v>
      </c>
      <c r="P28" s="33">
        <f>IF(SUM(D28:M28)=0,"",SUM(K25:K29))</f>
        <v>11</v>
      </c>
      <c r="Q28" s="34">
        <f>IF(SUM(D28:M28)=0,"",SUM(J25:J29))</f>
        <v>7</v>
      </c>
      <c r="R28" s="289">
        <v>2</v>
      </c>
      <c r="S28" s="290"/>
      <c r="T28" s="102"/>
      <c r="U28" s="118">
        <f>+V33+V35+U38+V40</f>
        <v>184</v>
      </c>
      <c r="V28" s="119">
        <f>+U33+U35+V38+U40</f>
        <v>159</v>
      </c>
      <c r="W28" s="37">
        <f>+U28-V28</f>
        <v>25</v>
      </c>
    </row>
    <row r="29" spans="1:23" ht="13.5" thickBot="1">
      <c r="A29" s="128" t="s">
        <v>106</v>
      </c>
      <c r="B29" s="129" t="s">
        <v>158</v>
      </c>
      <c r="C29" s="111" t="s">
        <v>3</v>
      </c>
      <c r="D29" s="131">
        <f>Q32</f>
        <v>1</v>
      </c>
      <c r="E29" s="132">
        <f>P32</f>
        <v>3</v>
      </c>
      <c r="F29" s="131">
        <f>Q36</f>
        <v>3</v>
      </c>
      <c r="G29" s="132">
        <f>P36</f>
        <v>1</v>
      </c>
      <c r="H29" s="131">
        <f>Q34</f>
        <v>3</v>
      </c>
      <c r="I29" s="132">
        <f>P34</f>
        <v>0</v>
      </c>
      <c r="J29" s="131">
        <f>Q38</f>
        <v>2</v>
      </c>
      <c r="K29" s="132">
        <f>P38</f>
        <v>3</v>
      </c>
      <c r="L29" s="133"/>
      <c r="M29" s="134"/>
      <c r="N29" s="135">
        <f>IF(SUM(D29:M29)=0,"",COUNTIF(M25:M29,3))</f>
        <v>2</v>
      </c>
      <c r="O29" s="132">
        <f>IF(SUM(D29:M29)=0,"",COUNTIF(L25:L29,3))</f>
        <v>2</v>
      </c>
      <c r="P29" s="53">
        <f>IF(SUM(D29:M29)=0,"",SUM(M25:M29))</f>
        <v>9</v>
      </c>
      <c r="Q29" s="54">
        <f>IF(SUM(D29:M29)=0,"",SUM(L25:L29))</f>
        <v>7</v>
      </c>
      <c r="R29" s="310">
        <v>3</v>
      </c>
      <c r="S29" s="311"/>
      <c r="T29" s="102"/>
      <c r="U29" s="118">
        <f>+V32+V34+V36+V38</f>
        <v>145</v>
      </c>
      <c r="V29" s="119">
        <f>+U32+U34+U36+U38</f>
        <v>150</v>
      </c>
      <c r="W29" s="37">
        <f>+U29-V29</f>
        <v>-5</v>
      </c>
    </row>
    <row r="30" spans="1:25" ht="15.75" thickTop="1">
      <c r="A30" s="136"/>
      <c r="B30" s="56" t="s">
        <v>90</v>
      </c>
      <c r="D30" s="137"/>
      <c r="E30" s="137"/>
      <c r="F30" s="138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9"/>
      <c r="S30" s="139"/>
      <c r="T30" s="140"/>
      <c r="U30" s="141"/>
      <c r="V30" s="142" t="s">
        <v>91</v>
      </c>
      <c r="W30" s="62">
        <f>SUM(W25:W29)</f>
        <v>0</v>
      </c>
      <c r="X30" s="61" t="str">
        <f>IF(W30=0,"OK","Virhe")</f>
        <v>OK</v>
      </c>
      <c r="Y30" s="61"/>
    </row>
    <row r="31" spans="1:23" ht="15.75" thickBot="1">
      <c r="A31" s="143"/>
      <c r="B31" s="64" t="s">
        <v>92</v>
      </c>
      <c r="C31" s="144"/>
      <c r="D31" s="144"/>
      <c r="E31" s="145"/>
      <c r="F31" s="291" t="s">
        <v>93</v>
      </c>
      <c r="G31" s="292"/>
      <c r="H31" s="293" t="s">
        <v>94</v>
      </c>
      <c r="I31" s="292"/>
      <c r="J31" s="293" t="s">
        <v>95</v>
      </c>
      <c r="K31" s="292"/>
      <c r="L31" s="293" t="s">
        <v>96</v>
      </c>
      <c r="M31" s="292"/>
      <c r="N31" s="293" t="s">
        <v>97</v>
      </c>
      <c r="O31" s="292"/>
      <c r="P31" s="291" t="s">
        <v>98</v>
      </c>
      <c r="Q31" s="294"/>
      <c r="R31" s="76"/>
      <c r="S31" s="146"/>
      <c r="T31" s="147"/>
      <c r="U31" s="295" t="s">
        <v>88</v>
      </c>
      <c r="V31" s="296"/>
      <c r="W31" s="148" t="s">
        <v>107</v>
      </c>
    </row>
    <row r="32" spans="1:34" ht="15.75">
      <c r="A32" s="149" t="s">
        <v>108</v>
      </c>
      <c r="B32" s="150" t="str">
        <f>IF(B25&gt;"",B25,"")</f>
        <v>Juha Rimpiläinen</v>
      </c>
      <c r="C32" s="83" t="str">
        <f>IF(B29&gt;"",B29,"")</f>
        <v>Viatcheslav Abramov</v>
      </c>
      <c r="D32" s="151"/>
      <c r="E32" s="152"/>
      <c r="F32" s="297">
        <v>-5</v>
      </c>
      <c r="G32" s="298"/>
      <c r="H32" s="297">
        <v>9</v>
      </c>
      <c r="I32" s="298"/>
      <c r="J32" s="299">
        <v>4</v>
      </c>
      <c r="K32" s="298"/>
      <c r="L32" s="297">
        <v>7</v>
      </c>
      <c r="M32" s="298"/>
      <c r="N32" s="297"/>
      <c r="O32" s="298"/>
      <c r="P32" s="153">
        <f>IF(COUNTA(F32:N32)=0,"",COUNTIF(F32:N32,"&gt;=0"))</f>
        <v>3</v>
      </c>
      <c r="Q32" s="154">
        <f>IF(COUNTA(F32:N32)=0,"",(IF(LEFT(F32,1)="-",1,0)+IF(LEFT(H32,1)="-",1,0)+IF(LEFT(J32,1)="-",1,0)+IF(LEFT(L32,1)="-",1,0)+IF(LEFT(N32,1)="-",1,0)))</f>
        <v>1</v>
      </c>
      <c r="R32" s="85"/>
      <c r="S32" s="102"/>
      <c r="T32" s="147"/>
      <c r="U32" s="155">
        <f aca="true" t="shared" si="14" ref="U32:U41">+Y32+AA32+AC32+AE32+AG32</f>
        <v>38</v>
      </c>
      <c r="V32" s="156">
        <f aca="true" t="shared" si="15" ref="V32:V41">+Z32+AB32+AD32+AF32+AH32</f>
        <v>31</v>
      </c>
      <c r="W32" s="157">
        <f aca="true" t="shared" si="16" ref="W32:W41">+U32-V32</f>
        <v>7</v>
      </c>
      <c r="Y32" s="81">
        <f aca="true" t="shared" si="17" ref="Y32:Y41">IF(F32="",0,IF(LEFT(F32,1)="-",ABS(F32),(IF(F32&gt;9,F32+2,11))))</f>
        <v>5</v>
      </c>
      <c r="Z32" s="82">
        <f aca="true" t="shared" si="18" ref="Z32:Z37">IF(F32="",0,IF(LEFT(F32,1)="-",(IF(ABS(F32)&gt;9,(ABS(F32)+2),11)),F32))</f>
        <v>11</v>
      </c>
      <c r="AA32" s="81">
        <f aca="true" t="shared" si="19" ref="AA32:AA41">IF(H32="",0,IF(LEFT(H32,1)="-",ABS(H32),(IF(H32&gt;9,H32+2,11))))</f>
        <v>11</v>
      </c>
      <c r="AB32" s="82">
        <f aca="true" t="shared" si="20" ref="AB32:AB37">IF(H32="",0,IF(LEFT(H32,1)="-",(IF(ABS(H32)&gt;9,(ABS(H32)+2),11)),H32))</f>
        <v>9</v>
      </c>
      <c r="AC32" s="81">
        <f aca="true" t="shared" si="21" ref="AC32:AC41">IF(J32="",0,IF(LEFT(J32,1)="-",ABS(J32),(IF(J32&gt;9,J32+2,11))))</f>
        <v>11</v>
      </c>
      <c r="AD32" s="82">
        <f aca="true" t="shared" si="22" ref="AD32:AD37">IF(J32="",0,IF(LEFT(J32,1)="-",(IF(ABS(J32)&gt;9,(ABS(J32)+2),11)),J32))</f>
        <v>4</v>
      </c>
      <c r="AE32" s="81">
        <f aca="true" t="shared" si="23" ref="AE32:AE41">IF(L32="",0,IF(LEFT(L32,1)="-",ABS(L32),(IF(L32&gt;9,L32+2,11))))</f>
        <v>11</v>
      </c>
      <c r="AF32" s="82">
        <f aca="true" t="shared" si="24" ref="AF32:AF37">IF(L32="",0,IF(LEFT(L32,1)="-",(IF(ABS(L32)&gt;9,(ABS(L32)+2),11)),L32))</f>
        <v>7</v>
      </c>
      <c r="AG32" s="81">
        <f aca="true" t="shared" si="25" ref="AG32:AG37">IF(N32="",0,IF(LEFT(N32,1)="-",ABS(N32),(IF(N32&gt;9,N32+2,11))))</f>
        <v>0</v>
      </c>
      <c r="AH32" s="82">
        <f aca="true" t="shared" si="26" ref="AH32:AH37">IF(N32="",0,IF(LEFT(N32,1)="-",(IF(ABS(N32)&gt;9,(ABS(N32)+2),11)),N32))</f>
        <v>0</v>
      </c>
    </row>
    <row r="33" spans="1:34" ht="15.75">
      <c r="A33" s="149" t="s">
        <v>100</v>
      </c>
      <c r="B33" s="71" t="str">
        <f>IF(B26&gt;"",B26,"")</f>
        <v>Kai Merimaa</v>
      </c>
      <c r="C33" s="300" t="str">
        <f>IF(B28&gt;"",B28,"")</f>
        <v>Miikka O'Connor</v>
      </c>
      <c r="D33" s="300"/>
      <c r="E33" s="301"/>
      <c r="F33" s="314">
        <v>7</v>
      </c>
      <c r="G33" s="313"/>
      <c r="H33" s="314">
        <v>13</v>
      </c>
      <c r="I33" s="313"/>
      <c r="J33" s="314">
        <v>-5</v>
      </c>
      <c r="K33" s="313"/>
      <c r="L33" s="314">
        <v>-9</v>
      </c>
      <c r="M33" s="313"/>
      <c r="N33" s="314">
        <v>5</v>
      </c>
      <c r="O33" s="313"/>
      <c r="P33" s="153">
        <f aca="true" t="shared" si="27" ref="P33:P41">IF(COUNTA(F33:N33)=0,"",COUNTIF(F33:N33,"&gt;=0"))</f>
        <v>3</v>
      </c>
      <c r="Q33" s="154">
        <f aca="true" t="shared" si="28" ref="Q33:Q41">IF(COUNTA(F33:N33)=0,"",(IF(LEFT(F33,1)="-",1,0)+IF(LEFT(H33,1)="-",1,0)+IF(LEFT(J33,1)="-",1,0)+IF(LEFT(L33,1)="-",1,0)+IF(LEFT(N33,1)="-",1,0)))</f>
        <v>2</v>
      </c>
      <c r="R33" s="85"/>
      <c r="S33" s="102"/>
      <c r="T33" s="147"/>
      <c r="U33" s="159">
        <f t="shared" si="14"/>
        <v>51</v>
      </c>
      <c r="V33" s="160">
        <f t="shared" si="15"/>
        <v>47</v>
      </c>
      <c r="W33" s="161">
        <f t="shared" si="16"/>
        <v>4</v>
      </c>
      <c r="Y33" s="87">
        <f t="shared" si="17"/>
        <v>11</v>
      </c>
      <c r="Z33" s="88">
        <f t="shared" si="18"/>
        <v>7</v>
      </c>
      <c r="AA33" s="87">
        <f t="shared" si="19"/>
        <v>15</v>
      </c>
      <c r="AB33" s="88">
        <f t="shared" si="20"/>
        <v>13</v>
      </c>
      <c r="AC33" s="87">
        <f t="shared" si="21"/>
        <v>5</v>
      </c>
      <c r="AD33" s="88">
        <f t="shared" si="22"/>
        <v>11</v>
      </c>
      <c r="AE33" s="87">
        <f t="shared" si="23"/>
        <v>9</v>
      </c>
      <c r="AF33" s="88">
        <f t="shared" si="24"/>
        <v>11</v>
      </c>
      <c r="AG33" s="87">
        <f t="shared" si="25"/>
        <v>11</v>
      </c>
      <c r="AH33" s="88">
        <f t="shared" si="26"/>
        <v>5</v>
      </c>
    </row>
    <row r="34" spans="1:34" ht="16.5" thickBot="1">
      <c r="A34" s="149" t="s">
        <v>109</v>
      </c>
      <c r="B34" s="162" t="str">
        <f>IF(B27&gt;"",B27,"")</f>
        <v>Alexey Titievsky</v>
      </c>
      <c r="C34" s="163" t="str">
        <f>IF(B29&gt;"",B29,"")</f>
        <v>Viatcheslav Abramov</v>
      </c>
      <c r="D34" s="164"/>
      <c r="E34" s="165"/>
      <c r="F34" s="269">
        <v>-12</v>
      </c>
      <c r="G34" s="270"/>
      <c r="H34" s="269">
        <v>-8</v>
      </c>
      <c r="I34" s="270"/>
      <c r="J34" s="269">
        <v>-7</v>
      </c>
      <c r="K34" s="270"/>
      <c r="L34" s="269"/>
      <c r="M34" s="270"/>
      <c r="N34" s="269"/>
      <c r="O34" s="270"/>
      <c r="P34" s="153">
        <f t="shared" si="27"/>
        <v>0</v>
      </c>
      <c r="Q34" s="154">
        <f t="shared" si="28"/>
        <v>3</v>
      </c>
      <c r="R34" s="85"/>
      <c r="S34" s="102"/>
      <c r="T34" s="147"/>
      <c r="U34" s="159">
        <f t="shared" si="14"/>
        <v>27</v>
      </c>
      <c r="V34" s="160">
        <f t="shared" si="15"/>
        <v>36</v>
      </c>
      <c r="W34" s="161">
        <f t="shared" si="16"/>
        <v>-9</v>
      </c>
      <c r="Y34" s="87">
        <f t="shared" si="17"/>
        <v>12</v>
      </c>
      <c r="Z34" s="88">
        <f t="shared" si="18"/>
        <v>14</v>
      </c>
      <c r="AA34" s="87">
        <f t="shared" si="19"/>
        <v>8</v>
      </c>
      <c r="AB34" s="88">
        <f t="shared" si="20"/>
        <v>11</v>
      </c>
      <c r="AC34" s="87">
        <f t="shared" si="21"/>
        <v>7</v>
      </c>
      <c r="AD34" s="88">
        <f t="shared" si="22"/>
        <v>11</v>
      </c>
      <c r="AE34" s="87">
        <f t="shared" si="23"/>
        <v>0</v>
      </c>
      <c r="AF34" s="88">
        <f t="shared" si="24"/>
        <v>0</v>
      </c>
      <c r="AG34" s="87">
        <f t="shared" si="25"/>
        <v>0</v>
      </c>
      <c r="AH34" s="88">
        <f t="shared" si="26"/>
        <v>0</v>
      </c>
    </row>
    <row r="35" spans="1:34" ht="15.75">
      <c r="A35" s="149" t="s">
        <v>110</v>
      </c>
      <c r="B35" s="71" t="str">
        <f>IF(B25&gt;"",B25,"")</f>
        <v>Juha Rimpiläinen</v>
      </c>
      <c r="C35" s="302" t="str">
        <f>IF(B28&gt;"",B28,"")</f>
        <v>Miikka O'Connor</v>
      </c>
      <c r="D35" s="302"/>
      <c r="E35" s="303"/>
      <c r="F35" s="271">
        <v>-6</v>
      </c>
      <c r="G35" s="272"/>
      <c r="H35" s="271">
        <v>10</v>
      </c>
      <c r="I35" s="272"/>
      <c r="J35" s="271">
        <v>-11</v>
      </c>
      <c r="K35" s="272"/>
      <c r="L35" s="271">
        <v>7</v>
      </c>
      <c r="M35" s="272"/>
      <c r="N35" s="271">
        <v>-6</v>
      </c>
      <c r="O35" s="272"/>
      <c r="P35" s="153">
        <f t="shared" si="27"/>
        <v>2</v>
      </c>
      <c r="Q35" s="154">
        <f t="shared" si="28"/>
        <v>3</v>
      </c>
      <c r="R35" s="85"/>
      <c r="S35" s="102"/>
      <c r="T35" s="147"/>
      <c r="U35" s="159">
        <f t="shared" si="14"/>
        <v>46</v>
      </c>
      <c r="V35" s="160">
        <f t="shared" si="15"/>
        <v>52</v>
      </c>
      <c r="W35" s="161">
        <f t="shared" si="16"/>
        <v>-6</v>
      </c>
      <c r="Y35" s="87">
        <f t="shared" si="17"/>
        <v>6</v>
      </c>
      <c r="Z35" s="88">
        <f t="shared" si="18"/>
        <v>11</v>
      </c>
      <c r="AA35" s="87">
        <f t="shared" si="19"/>
        <v>12</v>
      </c>
      <c r="AB35" s="88">
        <f t="shared" si="20"/>
        <v>10</v>
      </c>
      <c r="AC35" s="87">
        <f t="shared" si="21"/>
        <v>11</v>
      </c>
      <c r="AD35" s="88">
        <f t="shared" si="22"/>
        <v>13</v>
      </c>
      <c r="AE35" s="87">
        <f t="shared" si="23"/>
        <v>11</v>
      </c>
      <c r="AF35" s="88">
        <f t="shared" si="24"/>
        <v>7</v>
      </c>
      <c r="AG35" s="87">
        <f t="shared" si="25"/>
        <v>6</v>
      </c>
      <c r="AH35" s="88">
        <f t="shared" si="26"/>
        <v>11</v>
      </c>
    </row>
    <row r="36" spans="1:34" ht="15.75">
      <c r="A36" s="149" t="s">
        <v>111</v>
      </c>
      <c r="B36" s="71" t="str">
        <f>IF(B26&gt;"",B26,"")</f>
        <v>Kai Merimaa</v>
      </c>
      <c r="C36" s="83" t="str">
        <f>IF(B29&gt;"",B29,"")</f>
        <v>Viatcheslav Abramov</v>
      </c>
      <c r="D36" s="158"/>
      <c r="E36" s="152"/>
      <c r="F36" s="306">
        <v>-8</v>
      </c>
      <c r="G36" s="307"/>
      <c r="H36" s="306">
        <v>9</v>
      </c>
      <c r="I36" s="307"/>
      <c r="J36" s="306">
        <v>-8</v>
      </c>
      <c r="K36" s="307"/>
      <c r="L36" s="312">
        <v>-8</v>
      </c>
      <c r="M36" s="313"/>
      <c r="N36" s="312"/>
      <c r="O36" s="313"/>
      <c r="P36" s="153">
        <f t="shared" si="27"/>
        <v>1</v>
      </c>
      <c r="Q36" s="154">
        <f t="shared" si="28"/>
        <v>3</v>
      </c>
      <c r="R36" s="85"/>
      <c r="S36" s="102"/>
      <c r="T36" s="147"/>
      <c r="U36" s="159">
        <f t="shared" si="14"/>
        <v>35</v>
      </c>
      <c r="V36" s="160">
        <f t="shared" si="15"/>
        <v>42</v>
      </c>
      <c r="W36" s="161">
        <f t="shared" si="16"/>
        <v>-7</v>
      </c>
      <c r="Y36" s="87">
        <f t="shared" si="17"/>
        <v>8</v>
      </c>
      <c r="Z36" s="88">
        <f t="shared" si="18"/>
        <v>11</v>
      </c>
      <c r="AA36" s="87">
        <f t="shared" si="19"/>
        <v>11</v>
      </c>
      <c r="AB36" s="88">
        <f t="shared" si="20"/>
        <v>9</v>
      </c>
      <c r="AC36" s="87">
        <f t="shared" si="21"/>
        <v>8</v>
      </c>
      <c r="AD36" s="88">
        <f t="shared" si="22"/>
        <v>11</v>
      </c>
      <c r="AE36" s="87">
        <f t="shared" si="23"/>
        <v>8</v>
      </c>
      <c r="AF36" s="88">
        <f t="shared" si="24"/>
        <v>11</v>
      </c>
      <c r="AG36" s="87">
        <f t="shared" si="25"/>
        <v>0</v>
      </c>
      <c r="AH36" s="88">
        <f t="shared" si="26"/>
        <v>0</v>
      </c>
    </row>
    <row r="37" spans="1:34" ht="16.5" thickBot="1">
      <c r="A37" s="149" t="s">
        <v>99</v>
      </c>
      <c r="B37" s="162" t="str">
        <f>IF(B25&gt;"",B25,"")</f>
        <v>Juha Rimpiläinen</v>
      </c>
      <c r="C37" s="163" t="str">
        <f>IF(B27&gt;"",B27,"")</f>
        <v>Alexey Titievsky</v>
      </c>
      <c r="D37" s="164"/>
      <c r="E37" s="165"/>
      <c r="F37" s="269">
        <v>9</v>
      </c>
      <c r="G37" s="270"/>
      <c r="H37" s="269">
        <v>1</v>
      </c>
      <c r="I37" s="270"/>
      <c r="J37" s="269">
        <v>9</v>
      </c>
      <c r="K37" s="270"/>
      <c r="L37" s="269"/>
      <c r="M37" s="270"/>
      <c r="N37" s="269"/>
      <c r="O37" s="270"/>
      <c r="P37" s="153">
        <f t="shared" si="27"/>
        <v>3</v>
      </c>
      <c r="Q37" s="154">
        <f t="shared" si="28"/>
        <v>0</v>
      </c>
      <c r="R37" s="85"/>
      <c r="S37" s="102"/>
      <c r="T37" s="147"/>
      <c r="U37" s="159">
        <f t="shared" si="14"/>
        <v>33</v>
      </c>
      <c r="V37" s="160">
        <f t="shared" si="15"/>
        <v>19</v>
      </c>
      <c r="W37" s="161">
        <f t="shared" si="16"/>
        <v>14</v>
      </c>
      <c r="Y37" s="100">
        <f t="shared" si="17"/>
        <v>11</v>
      </c>
      <c r="Z37" s="101">
        <f t="shared" si="18"/>
        <v>9</v>
      </c>
      <c r="AA37" s="100">
        <f t="shared" si="19"/>
        <v>11</v>
      </c>
      <c r="AB37" s="101">
        <f t="shared" si="20"/>
        <v>1</v>
      </c>
      <c r="AC37" s="100">
        <f t="shared" si="21"/>
        <v>11</v>
      </c>
      <c r="AD37" s="101">
        <f t="shared" si="22"/>
        <v>9</v>
      </c>
      <c r="AE37" s="100">
        <f t="shared" si="23"/>
        <v>0</v>
      </c>
      <c r="AF37" s="101">
        <f t="shared" si="24"/>
        <v>0</v>
      </c>
      <c r="AG37" s="100">
        <f t="shared" si="25"/>
        <v>0</v>
      </c>
      <c r="AH37" s="101">
        <f t="shared" si="26"/>
        <v>0</v>
      </c>
    </row>
    <row r="38" spans="1:34" ht="15.75">
      <c r="A38" s="149" t="s">
        <v>112</v>
      </c>
      <c r="B38" s="71" t="str">
        <f>IF(B28&gt;"",B28,"")</f>
        <v>Miikka O'Connor</v>
      </c>
      <c r="C38" s="83" t="str">
        <f>IF(B29&gt;"",B29,"")</f>
        <v>Viatcheslav Abramov</v>
      </c>
      <c r="D38" s="151"/>
      <c r="E38" s="152"/>
      <c r="F38" s="271">
        <v>-11</v>
      </c>
      <c r="G38" s="272"/>
      <c r="H38" s="271">
        <v>0</v>
      </c>
      <c r="I38" s="272"/>
      <c r="J38" s="271">
        <v>-6</v>
      </c>
      <c r="K38" s="272"/>
      <c r="L38" s="271">
        <v>5</v>
      </c>
      <c r="M38" s="272"/>
      <c r="N38" s="271">
        <v>7</v>
      </c>
      <c r="O38" s="272"/>
      <c r="P38" s="153">
        <f t="shared" si="27"/>
        <v>3</v>
      </c>
      <c r="Q38" s="154">
        <f t="shared" si="28"/>
        <v>2</v>
      </c>
      <c r="R38" s="85"/>
      <c r="S38" s="102"/>
      <c r="T38" s="147"/>
      <c r="U38" s="159">
        <f t="shared" si="14"/>
        <v>50</v>
      </c>
      <c r="V38" s="160">
        <f t="shared" si="15"/>
        <v>36</v>
      </c>
      <c r="W38" s="161">
        <f t="shared" si="16"/>
        <v>14</v>
      </c>
      <c r="Y38" s="81">
        <f t="shared" si="17"/>
        <v>11</v>
      </c>
      <c r="Z38" s="82">
        <f>IF(F38="",0,IF(LEFT(F38,1)="-",(IF(ABS(F38)&gt;9,(ABS(F38)+2),11)),F38))</f>
        <v>13</v>
      </c>
      <c r="AA38" s="81">
        <f t="shared" si="19"/>
        <v>11</v>
      </c>
      <c r="AB38" s="82">
        <f>IF(H38="",0,IF(LEFT(H38,1)="-",(IF(ABS(H38)&gt;9,(ABS(H38)+2),11)),H38))</f>
        <v>0</v>
      </c>
      <c r="AC38" s="81">
        <f t="shared" si="21"/>
        <v>6</v>
      </c>
      <c r="AD38" s="82">
        <f>IF(J38="",0,IF(LEFT(J38,1)="-",(IF(ABS(J38)&gt;9,(ABS(J38)+2),11)),J38))</f>
        <v>11</v>
      </c>
      <c r="AE38" s="81">
        <f t="shared" si="23"/>
        <v>11</v>
      </c>
      <c r="AF38" s="82">
        <f>IF(L38="",0,IF(LEFT(L38,1)="-",(IF(ABS(L38)&gt;9,(ABS(L38)+2),11)),L38))</f>
        <v>5</v>
      </c>
      <c r="AG38" s="81">
        <f>IF(N38="",0,IF(LEFT(N38,1)="-",ABS(N38),(IF(N38&gt;9,N38+2,11))))</f>
        <v>11</v>
      </c>
      <c r="AH38" s="82">
        <f>IF(N38="",0,IF(LEFT(N38,1)="-",(IF(ABS(N38)&gt;9,(ABS(N38)+2),11)),N38))</f>
        <v>7</v>
      </c>
    </row>
    <row r="39" spans="1:34" ht="15.75">
      <c r="A39" s="149" t="s">
        <v>102</v>
      </c>
      <c r="B39" s="71" t="str">
        <f>IF(B26&gt;"",B26,"")</f>
        <v>Kai Merimaa</v>
      </c>
      <c r="C39" s="83" t="str">
        <f>IF(B27&gt;"",B27,"")</f>
        <v>Alexey Titievsky</v>
      </c>
      <c r="D39" s="158"/>
      <c r="E39" s="152"/>
      <c r="F39" s="306">
        <v>1</v>
      </c>
      <c r="G39" s="307"/>
      <c r="H39" s="306">
        <v>7</v>
      </c>
      <c r="I39" s="307"/>
      <c r="J39" s="306">
        <v>7</v>
      </c>
      <c r="K39" s="307"/>
      <c r="L39" s="312"/>
      <c r="M39" s="313"/>
      <c r="N39" s="312"/>
      <c r="O39" s="313"/>
      <c r="P39" s="153">
        <f t="shared" si="27"/>
        <v>3</v>
      </c>
      <c r="Q39" s="154">
        <f t="shared" si="28"/>
        <v>0</v>
      </c>
      <c r="R39" s="85"/>
      <c r="S39" s="102"/>
      <c r="T39" s="147"/>
      <c r="U39" s="159">
        <f t="shared" si="14"/>
        <v>33</v>
      </c>
      <c r="V39" s="160">
        <f t="shared" si="15"/>
        <v>15</v>
      </c>
      <c r="W39" s="161">
        <f t="shared" si="16"/>
        <v>18</v>
      </c>
      <c r="Y39" s="87">
        <f t="shared" si="17"/>
        <v>11</v>
      </c>
      <c r="Z39" s="88">
        <f>IF(F39="",0,IF(LEFT(F39,1)="-",(IF(ABS(F39)&gt;9,(ABS(F39)+2),11)),F39))</f>
        <v>1</v>
      </c>
      <c r="AA39" s="87">
        <f t="shared" si="19"/>
        <v>11</v>
      </c>
      <c r="AB39" s="88">
        <f>IF(H39="",0,IF(LEFT(H39,1)="-",(IF(ABS(H39)&gt;9,(ABS(H39)+2),11)),H39))</f>
        <v>7</v>
      </c>
      <c r="AC39" s="87">
        <f t="shared" si="21"/>
        <v>11</v>
      </c>
      <c r="AD39" s="88">
        <f>IF(J39="",0,IF(LEFT(J39,1)="-",(IF(ABS(J39)&gt;9,(ABS(J39)+2),11)),J39))</f>
        <v>7</v>
      </c>
      <c r="AE39" s="87">
        <f t="shared" si="23"/>
        <v>0</v>
      </c>
      <c r="AF39" s="88">
        <f>IF(L39="",0,IF(LEFT(L39,1)="-",(IF(ABS(L39)&gt;9,(ABS(L39)+2),11)),L39))</f>
        <v>0</v>
      </c>
      <c r="AG39" s="87">
        <f>IF(N39="",0,IF(LEFT(N39,1)="-",ABS(N39),(IF(N39&gt;9,N39+2,11))))</f>
        <v>0</v>
      </c>
      <c r="AH39" s="88">
        <f>IF(N39="",0,IF(LEFT(N39,1)="-",(IF(ABS(N39)&gt;9,(ABS(N39)+2),11)),N39))</f>
        <v>0</v>
      </c>
    </row>
    <row r="40" spans="1:34" ht="16.5" thickBot="1">
      <c r="A40" s="149" t="s">
        <v>113</v>
      </c>
      <c r="B40" s="162" t="str">
        <f>IF(B27&gt;"",B27,"")</f>
        <v>Alexey Titievsky</v>
      </c>
      <c r="C40" s="304" t="str">
        <f>IF(B28&gt;"",B28,"")</f>
        <v>Miikka O'Connor</v>
      </c>
      <c r="D40" s="304"/>
      <c r="E40" s="305"/>
      <c r="F40" s="269">
        <v>-6</v>
      </c>
      <c r="G40" s="270"/>
      <c r="H40" s="269">
        <v>-10</v>
      </c>
      <c r="I40" s="270"/>
      <c r="J40" s="269">
        <v>-10</v>
      </c>
      <c r="K40" s="270"/>
      <c r="L40" s="269"/>
      <c r="M40" s="270"/>
      <c r="N40" s="269"/>
      <c r="O40" s="270"/>
      <c r="P40" s="153">
        <f t="shared" si="27"/>
        <v>0</v>
      </c>
      <c r="Q40" s="154">
        <f t="shared" si="28"/>
        <v>3</v>
      </c>
      <c r="R40" s="85"/>
      <c r="S40" s="102"/>
      <c r="T40" s="147"/>
      <c r="U40" s="159">
        <f t="shared" si="14"/>
        <v>26</v>
      </c>
      <c r="V40" s="160">
        <f t="shared" si="15"/>
        <v>35</v>
      </c>
      <c r="W40" s="161">
        <f t="shared" si="16"/>
        <v>-9</v>
      </c>
      <c r="Y40" s="87">
        <f t="shared" si="17"/>
        <v>6</v>
      </c>
      <c r="Z40" s="88">
        <f>IF(F40="",0,IF(LEFT(F40,1)="-",(IF(ABS(F40)&gt;9,(ABS(F40)+2),11)),F40))</f>
        <v>11</v>
      </c>
      <c r="AA40" s="87">
        <f t="shared" si="19"/>
        <v>10</v>
      </c>
      <c r="AB40" s="88">
        <f>IF(H40="",0,IF(LEFT(H40,1)="-",(IF(ABS(H40)&gt;9,(ABS(H40)+2),11)),H40))</f>
        <v>12</v>
      </c>
      <c r="AC40" s="87">
        <f t="shared" si="21"/>
        <v>10</v>
      </c>
      <c r="AD40" s="88">
        <f>IF(J40="",0,IF(LEFT(J40,1)="-",(IF(ABS(J40)&gt;9,(ABS(J40)+2),11)),J40))</f>
        <v>12</v>
      </c>
      <c r="AE40" s="87">
        <f t="shared" si="23"/>
        <v>0</v>
      </c>
      <c r="AF40" s="88">
        <f>IF(L40="",0,IF(LEFT(L40,1)="-",(IF(ABS(L40)&gt;9,(ABS(L40)+2),11)),L40))</f>
        <v>0</v>
      </c>
      <c r="AG40" s="87">
        <f>IF(N40="",0,IF(LEFT(N40,1)="-",ABS(N40),(IF(N40&gt;9,N40+2,11))))</f>
        <v>0</v>
      </c>
      <c r="AH40" s="88">
        <f>IF(N40="",0,IF(LEFT(N40,1)="-",(IF(ABS(N40)&gt;9,(ABS(N40)+2),11)),N40))</f>
        <v>0</v>
      </c>
    </row>
    <row r="41" spans="1:34" ht="16.5" thickBot="1">
      <c r="A41" s="166" t="s">
        <v>103</v>
      </c>
      <c r="B41" s="92" t="str">
        <f>IF(B25&gt;"",B25,"")</f>
        <v>Juha Rimpiläinen</v>
      </c>
      <c r="C41" s="93" t="str">
        <f>IF(B26&gt;"",B26,"")</f>
        <v>Kai Merimaa</v>
      </c>
      <c r="D41" s="308"/>
      <c r="E41" s="309"/>
      <c r="F41" s="259">
        <v>-10</v>
      </c>
      <c r="G41" s="260"/>
      <c r="H41" s="259">
        <v>10</v>
      </c>
      <c r="I41" s="260"/>
      <c r="J41" s="259">
        <v>9</v>
      </c>
      <c r="K41" s="260"/>
      <c r="L41" s="259">
        <v>7</v>
      </c>
      <c r="M41" s="260"/>
      <c r="N41" s="259"/>
      <c r="O41" s="260"/>
      <c r="P41" s="167">
        <f t="shared" si="27"/>
        <v>3</v>
      </c>
      <c r="Q41" s="168">
        <f t="shared" si="28"/>
        <v>1</v>
      </c>
      <c r="R41" s="98"/>
      <c r="S41" s="169"/>
      <c r="T41" s="147"/>
      <c r="U41" s="170">
        <f t="shared" si="14"/>
        <v>44</v>
      </c>
      <c r="V41" s="171">
        <f t="shared" si="15"/>
        <v>38</v>
      </c>
      <c r="W41" s="172">
        <f t="shared" si="16"/>
        <v>6</v>
      </c>
      <c r="Y41" s="87">
        <f t="shared" si="17"/>
        <v>10</v>
      </c>
      <c r="Z41" s="88">
        <f>IF(F41="",0,IF(LEFT(F41,1)="-",(IF(ABS(F41)&gt;9,(ABS(F41)+2),11)),F41))</f>
        <v>12</v>
      </c>
      <c r="AA41" s="87">
        <f t="shared" si="19"/>
        <v>12</v>
      </c>
      <c r="AB41" s="88">
        <f>IF(H41="",0,IF(LEFT(H41,1)="-",(IF(ABS(H41)&gt;9,(ABS(H41)+2),11)),H41))</f>
        <v>10</v>
      </c>
      <c r="AC41" s="87">
        <f t="shared" si="21"/>
        <v>11</v>
      </c>
      <c r="AD41" s="88">
        <f>IF(J41="",0,IF(LEFT(J41,1)="-",(IF(ABS(J41)&gt;9,(ABS(J41)+2),11)),J41))</f>
        <v>9</v>
      </c>
      <c r="AE41" s="87">
        <f t="shared" si="23"/>
        <v>11</v>
      </c>
      <c r="AF41" s="88">
        <f>IF(L41="",0,IF(LEFT(L41,1)="-",(IF(ABS(L41)&gt;9,(ABS(L41)+2),11)),L41))</f>
        <v>7</v>
      </c>
      <c r="AG41" s="87">
        <f>IF(N41="",0,IF(LEFT(N41,1)="-",ABS(N41),(IF(N41&gt;9,N41+2,11))))</f>
        <v>0</v>
      </c>
      <c r="AH41" s="88">
        <f>IF(N41="",0,IF(LEFT(N41,1)="-",(IF(ABS(N41)&gt;9,(ABS(N41)+2),11)),N41))</f>
        <v>0</v>
      </c>
    </row>
    <row r="42" spans="1:34" ht="14.25" thickBot="1" thickTop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26" ht="16.5" thickTop="1">
      <c r="A43" s="3"/>
      <c r="B43" s="4" t="s">
        <v>114</v>
      </c>
      <c r="C43" s="5"/>
      <c r="D43" s="5"/>
      <c r="E43" s="5"/>
      <c r="F43" s="6"/>
      <c r="G43" s="5"/>
      <c r="H43" s="7" t="s">
        <v>72</v>
      </c>
      <c r="I43" s="8"/>
      <c r="J43" s="258" t="s">
        <v>0</v>
      </c>
      <c r="K43" s="261"/>
      <c r="L43" s="261"/>
      <c r="M43" s="262"/>
      <c r="N43" s="263" t="s">
        <v>73</v>
      </c>
      <c r="O43" s="264"/>
      <c r="P43" s="264"/>
      <c r="Q43" s="273" t="s">
        <v>115</v>
      </c>
      <c r="R43" s="273"/>
      <c r="S43" s="274"/>
      <c r="Y43" s="102"/>
      <c r="Z43" s="102"/>
    </row>
    <row r="44" spans="1:26" ht="16.5" thickBot="1">
      <c r="A44" s="9"/>
      <c r="B44" s="10" t="s">
        <v>23</v>
      </c>
      <c r="C44" s="11" t="s">
        <v>75</v>
      </c>
      <c r="D44" s="278"/>
      <c r="E44" s="279"/>
      <c r="F44" s="280"/>
      <c r="G44" s="281" t="s">
        <v>76</v>
      </c>
      <c r="H44" s="282"/>
      <c r="I44" s="282"/>
      <c r="J44" s="283">
        <v>39852</v>
      </c>
      <c r="K44" s="283"/>
      <c r="L44" s="283"/>
      <c r="M44" s="284"/>
      <c r="N44" s="285" t="s">
        <v>77</v>
      </c>
      <c r="O44" s="286"/>
      <c r="P44" s="286"/>
      <c r="Q44" s="275">
        <v>0.4791666666666667</v>
      </c>
      <c r="R44" s="276"/>
      <c r="S44" s="277"/>
      <c r="Y44" s="256"/>
      <c r="Z44" s="257"/>
    </row>
    <row r="45" spans="1:23" ht="15.75" thickTop="1">
      <c r="A45" s="103"/>
      <c r="B45" s="15" t="s">
        <v>78</v>
      </c>
      <c r="C45" s="16" t="s">
        <v>79</v>
      </c>
      <c r="D45" s="265" t="s">
        <v>80</v>
      </c>
      <c r="E45" s="266"/>
      <c r="F45" s="265" t="s">
        <v>81</v>
      </c>
      <c r="G45" s="266"/>
      <c r="H45" s="265" t="s">
        <v>82</v>
      </c>
      <c r="I45" s="266"/>
      <c r="J45" s="265" t="s">
        <v>83</v>
      </c>
      <c r="K45" s="266"/>
      <c r="L45" s="265" t="s">
        <v>106</v>
      </c>
      <c r="M45" s="266"/>
      <c r="N45" s="104" t="s">
        <v>84</v>
      </c>
      <c r="O45" s="105" t="s">
        <v>85</v>
      </c>
      <c r="P45" s="267" t="s">
        <v>86</v>
      </c>
      <c r="Q45" s="268"/>
      <c r="R45" s="287" t="s">
        <v>87</v>
      </c>
      <c r="S45" s="288"/>
      <c r="U45" s="106" t="s">
        <v>88</v>
      </c>
      <c r="V45" s="107"/>
      <c r="W45" s="108" t="s">
        <v>89</v>
      </c>
    </row>
    <row r="46" spans="1:23" ht="12.75">
      <c r="A46" s="109" t="s">
        <v>80</v>
      </c>
      <c r="B46" s="25" t="s">
        <v>120</v>
      </c>
      <c r="C46" s="26" t="s">
        <v>68</v>
      </c>
      <c r="D46" s="112"/>
      <c r="E46" s="113"/>
      <c r="F46" s="114">
        <f>P62</f>
        <v>1</v>
      </c>
      <c r="G46" s="115">
        <f>Q62</f>
        <v>3</v>
      </c>
      <c r="H46" s="114">
        <f>P58</f>
        <v>3</v>
      </c>
      <c r="I46" s="115">
        <f>Q58</f>
        <v>0</v>
      </c>
      <c r="J46" s="114">
        <f>P56</f>
        <v>3</v>
      </c>
      <c r="K46" s="115">
        <f>Q56</f>
        <v>0</v>
      </c>
      <c r="L46" s="114">
        <f>P53</f>
        <v>3</v>
      </c>
      <c r="M46" s="115">
        <f>Q53</f>
        <v>0</v>
      </c>
      <c r="N46" s="116">
        <f>IF(SUM(D46:M46)=0,"",COUNTIF(E46:E50,3))</f>
        <v>3</v>
      </c>
      <c r="O46" s="117">
        <f>IF(SUM(D46:M46)=0,"",COUNTIF(D46:D50,3))</f>
        <v>1</v>
      </c>
      <c r="P46" s="33">
        <f>IF(SUM(D46:M46)=0,"",SUM(E46:E50))</f>
        <v>10</v>
      </c>
      <c r="Q46" s="34">
        <f>IF(SUM(D46:M46)=0,"",SUM(D46:D50))</f>
        <v>3</v>
      </c>
      <c r="R46" s="289">
        <v>2</v>
      </c>
      <c r="S46" s="290"/>
      <c r="U46" s="118">
        <f>+U53+U56+U58+U62</f>
        <v>133</v>
      </c>
      <c r="V46" s="119">
        <f>+V53+V56+V58+V62</f>
        <v>88</v>
      </c>
      <c r="W46" s="37">
        <f>+U46-V46</f>
        <v>45</v>
      </c>
    </row>
    <row r="47" spans="1:23" ht="12.75">
      <c r="A47" s="120" t="s">
        <v>81</v>
      </c>
      <c r="B47" s="25" t="s">
        <v>13</v>
      </c>
      <c r="C47" s="39" t="s">
        <v>14</v>
      </c>
      <c r="D47" s="121">
        <f>Q62</f>
        <v>3</v>
      </c>
      <c r="E47" s="122">
        <f>P62</f>
        <v>1</v>
      </c>
      <c r="F47" s="123"/>
      <c r="G47" s="124"/>
      <c r="H47" s="125">
        <f>P60</f>
        <v>3</v>
      </c>
      <c r="I47" s="126">
        <f>Q60</f>
        <v>1</v>
      </c>
      <c r="J47" s="125">
        <f>P54</f>
        <v>3</v>
      </c>
      <c r="K47" s="126">
        <f>Q54</f>
        <v>0</v>
      </c>
      <c r="L47" s="125">
        <f>P57</f>
        <v>3</v>
      </c>
      <c r="M47" s="126">
        <f>Q57</f>
        <v>2</v>
      </c>
      <c r="N47" s="116">
        <f>IF(SUM(D47:M47)=0,"",COUNTIF(G46:G50,3))</f>
        <v>4</v>
      </c>
      <c r="O47" s="117">
        <f>IF(SUM(D47:M47)=0,"",COUNTIF(F46:F50,3))</f>
        <v>0</v>
      </c>
      <c r="P47" s="33">
        <f>IF(SUM(D47:M47)=0,"",SUM(G46:G50))</f>
        <v>12</v>
      </c>
      <c r="Q47" s="34">
        <f>IF(SUM(D47:M47)=0,"",SUM(F46:F50))</f>
        <v>4</v>
      </c>
      <c r="R47" s="289">
        <v>1</v>
      </c>
      <c r="S47" s="290"/>
      <c r="U47" s="118">
        <f>+U54+U57+U60+V62</f>
        <v>163</v>
      </c>
      <c r="V47" s="119">
        <f>+V54+V57+V60+U62</f>
        <v>128</v>
      </c>
      <c r="W47" s="37">
        <f>+U47-V47</f>
        <v>35</v>
      </c>
    </row>
    <row r="48" spans="1:23" ht="12.75">
      <c r="A48" s="120" t="s">
        <v>82</v>
      </c>
      <c r="B48" s="25" t="s">
        <v>58</v>
      </c>
      <c r="C48" s="39" t="s">
        <v>8</v>
      </c>
      <c r="D48" s="127">
        <f>Q58</f>
        <v>0</v>
      </c>
      <c r="E48" s="122">
        <f>P58</f>
        <v>3</v>
      </c>
      <c r="F48" s="127">
        <f>Q60</f>
        <v>1</v>
      </c>
      <c r="G48" s="122">
        <f>P60</f>
        <v>3</v>
      </c>
      <c r="H48" s="123"/>
      <c r="I48" s="124"/>
      <c r="J48" s="125">
        <f>P61</f>
        <v>0</v>
      </c>
      <c r="K48" s="126">
        <f>Q61</f>
        <v>3</v>
      </c>
      <c r="L48" s="125">
        <f>P55</f>
        <v>3</v>
      </c>
      <c r="M48" s="126">
        <f>Q55</f>
        <v>2</v>
      </c>
      <c r="N48" s="116">
        <f>IF(SUM(D48:M48)=0,"",COUNTIF(I46:I50,3))</f>
        <v>1</v>
      </c>
      <c r="O48" s="117">
        <f>IF(SUM(D48:M48)=0,"",COUNTIF(H46:H50,3))</f>
        <v>3</v>
      </c>
      <c r="P48" s="33">
        <f>IF(SUM(D48:M48)=0,"",SUM(I46:I50))</f>
        <v>4</v>
      </c>
      <c r="Q48" s="34">
        <f>IF(SUM(D48:M48)=0,"",SUM(H46:H50))</f>
        <v>11</v>
      </c>
      <c r="R48" s="289">
        <v>5</v>
      </c>
      <c r="S48" s="290"/>
      <c r="U48" s="118">
        <f>+U55+V58+V60+U61</f>
        <v>118</v>
      </c>
      <c r="V48" s="119">
        <f>+V55+U58+U60+V61</f>
        <v>145</v>
      </c>
      <c r="W48" s="37">
        <f>+U48-V48</f>
        <v>-27</v>
      </c>
    </row>
    <row r="49" spans="1:23" ht="13.5" thickBot="1">
      <c r="A49" s="120" t="s">
        <v>83</v>
      </c>
      <c r="B49" s="45" t="s">
        <v>5</v>
      </c>
      <c r="C49" s="46" t="s">
        <v>3</v>
      </c>
      <c r="D49" s="127">
        <f>Q56</f>
        <v>0</v>
      </c>
      <c r="E49" s="122">
        <f>P56</f>
        <v>3</v>
      </c>
      <c r="F49" s="127">
        <f>Q54</f>
        <v>0</v>
      </c>
      <c r="G49" s="122">
        <f>P54</f>
        <v>3</v>
      </c>
      <c r="H49" s="127">
        <f>Q61</f>
        <v>3</v>
      </c>
      <c r="I49" s="122">
        <f>P61</f>
        <v>0</v>
      </c>
      <c r="J49" s="123"/>
      <c r="K49" s="124"/>
      <c r="L49" s="125">
        <f>P59</f>
        <v>1</v>
      </c>
      <c r="M49" s="126">
        <f>Q59</f>
        <v>3</v>
      </c>
      <c r="N49" s="116">
        <f>IF(SUM(D49:M49)=0,"",COUNTIF(K46:K50,3))</f>
        <v>1</v>
      </c>
      <c r="O49" s="117">
        <f>IF(SUM(D49:M49)=0,"",COUNTIF(J46:J50,3))</f>
        <v>3</v>
      </c>
      <c r="P49" s="33">
        <f>IF(SUM(D49:M49)=0,"",SUM(K46:K50))</f>
        <v>4</v>
      </c>
      <c r="Q49" s="34">
        <f>IF(SUM(D49:M49)=0,"",SUM(J46:J50))</f>
        <v>9</v>
      </c>
      <c r="R49" s="289">
        <v>4</v>
      </c>
      <c r="S49" s="290"/>
      <c r="U49" s="118">
        <f>+V54+V56+U59+V61</f>
        <v>99</v>
      </c>
      <c r="V49" s="119">
        <f>+U54+U56+V59+U61</f>
        <v>127</v>
      </c>
      <c r="W49" s="37">
        <f>+U49-V49</f>
        <v>-28</v>
      </c>
    </row>
    <row r="50" spans="1:23" ht="14.25" thickBot="1" thickTop="1">
      <c r="A50" s="128" t="s">
        <v>106</v>
      </c>
      <c r="B50" s="25" t="s">
        <v>291</v>
      </c>
      <c r="C50" s="39" t="s">
        <v>8</v>
      </c>
      <c r="D50" s="131">
        <f>Q53</f>
        <v>0</v>
      </c>
      <c r="E50" s="132">
        <f>P53</f>
        <v>3</v>
      </c>
      <c r="F50" s="131">
        <f>Q57</f>
        <v>2</v>
      </c>
      <c r="G50" s="132">
        <f>P57</f>
        <v>3</v>
      </c>
      <c r="H50" s="131">
        <f>Q55</f>
        <v>2</v>
      </c>
      <c r="I50" s="132">
        <f>P55</f>
        <v>3</v>
      </c>
      <c r="J50" s="131">
        <f>Q59</f>
        <v>3</v>
      </c>
      <c r="K50" s="132">
        <f>P59</f>
        <v>1</v>
      </c>
      <c r="L50" s="133"/>
      <c r="M50" s="134"/>
      <c r="N50" s="135">
        <f>IF(SUM(D50:M50)=0,"",COUNTIF(M46:M50,3))</f>
        <v>1</v>
      </c>
      <c r="O50" s="132">
        <f>IF(SUM(D50:M50)=0,"",COUNTIF(L46:L50,3))</f>
        <v>3</v>
      </c>
      <c r="P50" s="53">
        <f>IF(SUM(D50:M50)=0,"",SUM(M46:M50))</f>
        <v>7</v>
      </c>
      <c r="Q50" s="54">
        <f>IF(SUM(D50:M50)=0,"",SUM(L46:L50))</f>
        <v>10</v>
      </c>
      <c r="R50" s="310">
        <v>3</v>
      </c>
      <c r="S50" s="311"/>
      <c r="U50" s="118">
        <f>+V53+V55+V57+V59</f>
        <v>133</v>
      </c>
      <c r="V50" s="119">
        <f>+U53+U55+U57+U59</f>
        <v>158</v>
      </c>
      <c r="W50" s="37">
        <f>+U50-V50</f>
        <v>-25</v>
      </c>
    </row>
    <row r="51" spans="1:25" ht="15.75" thickTop="1">
      <c r="A51" s="136"/>
      <c r="B51" s="56" t="s">
        <v>90</v>
      </c>
      <c r="D51" s="137"/>
      <c r="E51" s="137"/>
      <c r="F51" s="138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9"/>
      <c r="S51" s="139"/>
      <c r="U51" s="141"/>
      <c r="V51" s="142" t="s">
        <v>91</v>
      </c>
      <c r="W51" s="62">
        <f>SUM(W46:W50)</f>
        <v>0</v>
      </c>
      <c r="X51" s="61" t="str">
        <f>IF(W51=0,"OK","Virhe")</f>
        <v>OK</v>
      </c>
      <c r="Y51" s="61"/>
    </row>
    <row r="52" spans="1:23" ht="15.75" thickBot="1">
      <c r="A52" s="143"/>
      <c r="B52" s="64" t="s">
        <v>92</v>
      </c>
      <c r="C52" s="144"/>
      <c r="D52" s="144"/>
      <c r="E52" s="145"/>
      <c r="F52" s="291" t="s">
        <v>93</v>
      </c>
      <c r="G52" s="292"/>
      <c r="H52" s="293" t="s">
        <v>94</v>
      </c>
      <c r="I52" s="292"/>
      <c r="J52" s="293" t="s">
        <v>95</v>
      </c>
      <c r="K52" s="292"/>
      <c r="L52" s="293" t="s">
        <v>96</v>
      </c>
      <c r="M52" s="292"/>
      <c r="N52" s="293" t="s">
        <v>97</v>
      </c>
      <c r="O52" s="292"/>
      <c r="P52" s="291" t="s">
        <v>98</v>
      </c>
      <c r="Q52" s="294"/>
      <c r="R52" s="76"/>
      <c r="S52" s="146"/>
      <c r="U52" s="295" t="s">
        <v>88</v>
      </c>
      <c r="V52" s="296"/>
      <c r="W52" s="148" t="s">
        <v>107</v>
      </c>
    </row>
    <row r="53" spans="1:34" ht="15.75">
      <c r="A53" s="149" t="s">
        <v>108</v>
      </c>
      <c r="B53" s="150" t="str">
        <f>IF(B46&gt;"",B46,"")</f>
        <v>Sergey Troshkov </v>
      </c>
      <c r="C53" s="83" t="str">
        <f>IF(B50&gt;"",B50,"")</f>
        <v>Larisa Kogiya</v>
      </c>
      <c r="D53" s="151"/>
      <c r="E53" s="152"/>
      <c r="F53" s="297">
        <v>8</v>
      </c>
      <c r="G53" s="298"/>
      <c r="H53" s="297">
        <v>7</v>
      </c>
      <c r="I53" s="298"/>
      <c r="J53" s="299">
        <v>0</v>
      </c>
      <c r="K53" s="298"/>
      <c r="L53" s="297"/>
      <c r="M53" s="298"/>
      <c r="N53" s="297"/>
      <c r="O53" s="298"/>
      <c r="P53" s="153">
        <f>IF(COUNTA(F53:N53)=0,"",COUNTIF(F53:N53,"&gt;=0"))</f>
        <v>3</v>
      </c>
      <c r="Q53" s="154">
        <f>IF(COUNTA(F53:N53)=0,"",(IF(LEFT(F53,1)="-",1,0)+IF(LEFT(H53,1)="-",1,0)+IF(LEFT(J53,1)="-",1,0)+IF(LEFT(L53,1)="-",1,0)+IF(LEFT(N53,1)="-",1,0)))</f>
        <v>0</v>
      </c>
      <c r="R53" s="85"/>
      <c r="S53" s="102"/>
      <c r="U53" s="155">
        <f aca="true" t="shared" si="29" ref="U53:U62">+Y53+AA53+AC53+AE53+AG53</f>
        <v>33</v>
      </c>
      <c r="V53" s="156">
        <f aca="true" t="shared" si="30" ref="V53:V62">+Z53+AB53+AD53+AF53+AH53</f>
        <v>15</v>
      </c>
      <c r="W53" s="157">
        <f aca="true" t="shared" si="31" ref="W53:W62">+U53-V53</f>
        <v>18</v>
      </c>
      <c r="Y53" s="81">
        <f aca="true" t="shared" si="32" ref="Y53:Y62">IF(F53="",0,IF(LEFT(F53,1)="-",ABS(F53),(IF(F53&gt;9,F53+2,11))))</f>
        <v>11</v>
      </c>
      <c r="Z53" s="82">
        <f aca="true" t="shared" si="33" ref="Z53:Z58">IF(F53="",0,IF(LEFT(F53,1)="-",(IF(ABS(F53)&gt;9,(ABS(F53)+2),11)),F53))</f>
        <v>8</v>
      </c>
      <c r="AA53" s="81">
        <f aca="true" t="shared" si="34" ref="AA53:AA62">IF(H53="",0,IF(LEFT(H53,1)="-",ABS(H53),(IF(H53&gt;9,H53+2,11))))</f>
        <v>11</v>
      </c>
      <c r="AB53" s="82">
        <f aca="true" t="shared" si="35" ref="AB53:AB58">IF(H53="",0,IF(LEFT(H53,1)="-",(IF(ABS(H53)&gt;9,(ABS(H53)+2),11)),H53))</f>
        <v>7</v>
      </c>
      <c r="AC53" s="81">
        <f aca="true" t="shared" si="36" ref="AC53:AC62">IF(J53="",0,IF(LEFT(J53,1)="-",ABS(J53),(IF(J53&gt;9,J53+2,11))))</f>
        <v>11</v>
      </c>
      <c r="AD53" s="82">
        <f aca="true" t="shared" si="37" ref="AD53:AD58">IF(J53="",0,IF(LEFT(J53,1)="-",(IF(ABS(J53)&gt;9,(ABS(J53)+2),11)),J53))</f>
        <v>0</v>
      </c>
      <c r="AE53" s="81">
        <f aca="true" t="shared" si="38" ref="AE53:AE62">IF(L53="",0,IF(LEFT(L53,1)="-",ABS(L53),(IF(L53&gt;9,L53+2,11))))</f>
        <v>0</v>
      </c>
      <c r="AF53" s="82">
        <f aca="true" t="shared" si="39" ref="AF53:AF58">IF(L53="",0,IF(LEFT(L53,1)="-",(IF(ABS(L53)&gt;9,(ABS(L53)+2),11)),L53))</f>
        <v>0</v>
      </c>
      <c r="AG53" s="81">
        <f aca="true" t="shared" si="40" ref="AG53:AG58">IF(N53="",0,IF(LEFT(N53,1)="-",ABS(N53),(IF(N53&gt;9,N53+2,11))))</f>
        <v>0</v>
      </c>
      <c r="AH53" s="82">
        <f aca="true" t="shared" si="41" ref="AH53:AH58">IF(N53="",0,IF(LEFT(N53,1)="-",(IF(ABS(N53)&gt;9,(ABS(N53)+2),11)),N53))</f>
        <v>0</v>
      </c>
    </row>
    <row r="54" spans="1:34" ht="15.75">
      <c r="A54" s="149" t="s">
        <v>100</v>
      </c>
      <c r="B54" s="71" t="str">
        <f>IF(B47&gt;"",B47,"")</f>
        <v>Sami Järvinen</v>
      </c>
      <c r="C54" s="300" t="str">
        <f>IF(B49&gt;"",B49,"")</f>
        <v>Nick Schiewek</v>
      </c>
      <c r="D54" s="300"/>
      <c r="E54" s="301"/>
      <c r="F54" s="314">
        <v>4</v>
      </c>
      <c r="G54" s="313"/>
      <c r="H54" s="314">
        <v>5</v>
      </c>
      <c r="I54" s="313"/>
      <c r="J54" s="314">
        <v>8</v>
      </c>
      <c r="K54" s="313"/>
      <c r="L54" s="314"/>
      <c r="M54" s="313"/>
      <c r="N54" s="314"/>
      <c r="O54" s="313"/>
      <c r="P54" s="153">
        <f aca="true" t="shared" si="42" ref="P54:P62">IF(COUNTA(F54:N54)=0,"",COUNTIF(F54:N54,"&gt;=0"))</f>
        <v>3</v>
      </c>
      <c r="Q54" s="154">
        <f aca="true" t="shared" si="43" ref="Q54:Q62">IF(COUNTA(F54:N54)=0,"",(IF(LEFT(F54,1)="-",1,0)+IF(LEFT(H54,1)="-",1,0)+IF(LEFT(J54,1)="-",1,0)+IF(LEFT(L54,1)="-",1,0)+IF(LEFT(N54,1)="-",1,0)))</f>
        <v>0</v>
      </c>
      <c r="R54" s="85"/>
      <c r="S54" s="102"/>
      <c r="U54" s="159">
        <f t="shared" si="29"/>
        <v>33</v>
      </c>
      <c r="V54" s="160">
        <f t="shared" si="30"/>
        <v>17</v>
      </c>
      <c r="W54" s="161">
        <f t="shared" si="31"/>
        <v>16</v>
      </c>
      <c r="Y54" s="87">
        <f t="shared" si="32"/>
        <v>11</v>
      </c>
      <c r="Z54" s="88">
        <f t="shared" si="33"/>
        <v>4</v>
      </c>
      <c r="AA54" s="87">
        <f t="shared" si="34"/>
        <v>11</v>
      </c>
      <c r="AB54" s="88">
        <f t="shared" si="35"/>
        <v>5</v>
      </c>
      <c r="AC54" s="87">
        <f t="shared" si="36"/>
        <v>11</v>
      </c>
      <c r="AD54" s="88">
        <f t="shared" si="37"/>
        <v>8</v>
      </c>
      <c r="AE54" s="87">
        <f t="shared" si="38"/>
        <v>0</v>
      </c>
      <c r="AF54" s="88">
        <f t="shared" si="39"/>
        <v>0</v>
      </c>
      <c r="AG54" s="87">
        <f t="shared" si="40"/>
        <v>0</v>
      </c>
      <c r="AH54" s="88">
        <f t="shared" si="41"/>
        <v>0</v>
      </c>
    </row>
    <row r="55" spans="1:34" ht="16.5" thickBot="1">
      <c r="A55" s="149" t="s">
        <v>109</v>
      </c>
      <c r="B55" s="162" t="str">
        <f>IF(B48&gt;"",B48,"")</f>
        <v>Alexander Dyroff</v>
      </c>
      <c r="C55" s="163" t="str">
        <f>IF(B50&gt;"",B50,"")</f>
        <v>Larisa Kogiya</v>
      </c>
      <c r="D55" s="164"/>
      <c r="E55" s="165"/>
      <c r="F55" s="269">
        <v>-6</v>
      </c>
      <c r="G55" s="270"/>
      <c r="H55" s="269">
        <v>6</v>
      </c>
      <c r="I55" s="270"/>
      <c r="J55" s="269">
        <v>-4</v>
      </c>
      <c r="K55" s="270"/>
      <c r="L55" s="269">
        <v>4</v>
      </c>
      <c r="M55" s="270"/>
      <c r="N55" s="269">
        <v>5</v>
      </c>
      <c r="O55" s="270"/>
      <c r="P55" s="153">
        <f t="shared" si="42"/>
        <v>3</v>
      </c>
      <c r="Q55" s="154">
        <f t="shared" si="43"/>
        <v>2</v>
      </c>
      <c r="R55" s="85"/>
      <c r="S55" s="102"/>
      <c r="U55" s="159">
        <f t="shared" si="29"/>
        <v>43</v>
      </c>
      <c r="V55" s="160">
        <f t="shared" si="30"/>
        <v>37</v>
      </c>
      <c r="W55" s="161">
        <f t="shared" si="31"/>
        <v>6</v>
      </c>
      <c r="Y55" s="87">
        <f t="shared" si="32"/>
        <v>6</v>
      </c>
      <c r="Z55" s="88">
        <f t="shared" si="33"/>
        <v>11</v>
      </c>
      <c r="AA55" s="87">
        <f t="shared" si="34"/>
        <v>11</v>
      </c>
      <c r="AB55" s="88">
        <f t="shared" si="35"/>
        <v>6</v>
      </c>
      <c r="AC55" s="87">
        <f t="shared" si="36"/>
        <v>4</v>
      </c>
      <c r="AD55" s="88">
        <f t="shared" si="37"/>
        <v>11</v>
      </c>
      <c r="AE55" s="87">
        <f t="shared" si="38"/>
        <v>11</v>
      </c>
      <c r="AF55" s="88">
        <f t="shared" si="39"/>
        <v>4</v>
      </c>
      <c r="AG55" s="87">
        <f t="shared" si="40"/>
        <v>11</v>
      </c>
      <c r="AH55" s="88">
        <f t="shared" si="41"/>
        <v>5</v>
      </c>
    </row>
    <row r="56" spans="1:34" ht="15.75">
      <c r="A56" s="149" t="s">
        <v>110</v>
      </c>
      <c r="B56" s="71" t="str">
        <f>IF(B46&gt;"",B46,"")</f>
        <v>Sergey Troshkov </v>
      </c>
      <c r="C56" s="302" t="str">
        <f>IF(B49&gt;"",B49,"")</f>
        <v>Nick Schiewek</v>
      </c>
      <c r="D56" s="302"/>
      <c r="E56" s="303"/>
      <c r="F56" s="271">
        <v>6</v>
      </c>
      <c r="G56" s="272"/>
      <c r="H56" s="271">
        <v>5</v>
      </c>
      <c r="I56" s="272"/>
      <c r="J56" s="271">
        <v>6</v>
      </c>
      <c r="K56" s="272"/>
      <c r="L56" s="271"/>
      <c r="M56" s="272"/>
      <c r="N56" s="271"/>
      <c r="O56" s="272"/>
      <c r="P56" s="153">
        <f t="shared" si="42"/>
        <v>3</v>
      </c>
      <c r="Q56" s="154">
        <f t="shared" si="43"/>
        <v>0</v>
      </c>
      <c r="R56" s="85"/>
      <c r="S56" s="102"/>
      <c r="U56" s="159">
        <f t="shared" si="29"/>
        <v>33</v>
      </c>
      <c r="V56" s="160">
        <f t="shared" si="30"/>
        <v>17</v>
      </c>
      <c r="W56" s="161">
        <f t="shared" si="31"/>
        <v>16</v>
      </c>
      <c r="Y56" s="87">
        <f t="shared" si="32"/>
        <v>11</v>
      </c>
      <c r="Z56" s="88">
        <f t="shared" si="33"/>
        <v>6</v>
      </c>
      <c r="AA56" s="87">
        <f t="shared" si="34"/>
        <v>11</v>
      </c>
      <c r="AB56" s="88">
        <f t="shared" si="35"/>
        <v>5</v>
      </c>
      <c r="AC56" s="87">
        <f t="shared" si="36"/>
        <v>11</v>
      </c>
      <c r="AD56" s="88">
        <f t="shared" si="37"/>
        <v>6</v>
      </c>
      <c r="AE56" s="87">
        <f t="shared" si="38"/>
        <v>0</v>
      </c>
      <c r="AF56" s="88">
        <f t="shared" si="39"/>
        <v>0</v>
      </c>
      <c r="AG56" s="87">
        <f t="shared" si="40"/>
        <v>0</v>
      </c>
      <c r="AH56" s="88">
        <f t="shared" si="41"/>
        <v>0</v>
      </c>
    </row>
    <row r="57" spans="1:34" ht="15.75">
      <c r="A57" s="149" t="s">
        <v>111</v>
      </c>
      <c r="B57" s="71" t="str">
        <f>IF(B47&gt;"",B47,"")</f>
        <v>Sami Järvinen</v>
      </c>
      <c r="C57" s="83" t="str">
        <f>IF(B50&gt;"",B50,"")</f>
        <v>Larisa Kogiya</v>
      </c>
      <c r="D57" s="158"/>
      <c r="E57" s="152"/>
      <c r="F57" s="306">
        <v>-8</v>
      </c>
      <c r="G57" s="307"/>
      <c r="H57" s="306">
        <v>-9</v>
      </c>
      <c r="I57" s="307"/>
      <c r="J57" s="306">
        <v>6</v>
      </c>
      <c r="K57" s="307"/>
      <c r="L57" s="312">
        <v>8</v>
      </c>
      <c r="M57" s="313"/>
      <c r="N57" s="312">
        <v>5</v>
      </c>
      <c r="O57" s="313"/>
      <c r="P57" s="153">
        <f t="shared" si="42"/>
        <v>3</v>
      </c>
      <c r="Q57" s="154">
        <f t="shared" si="43"/>
        <v>2</v>
      </c>
      <c r="R57" s="85"/>
      <c r="S57" s="102"/>
      <c r="U57" s="159">
        <f t="shared" si="29"/>
        <v>50</v>
      </c>
      <c r="V57" s="160">
        <f t="shared" si="30"/>
        <v>41</v>
      </c>
      <c r="W57" s="161">
        <f t="shared" si="31"/>
        <v>9</v>
      </c>
      <c r="Y57" s="87">
        <f t="shared" si="32"/>
        <v>8</v>
      </c>
      <c r="Z57" s="88">
        <f t="shared" si="33"/>
        <v>11</v>
      </c>
      <c r="AA57" s="87">
        <f t="shared" si="34"/>
        <v>9</v>
      </c>
      <c r="AB57" s="88">
        <f t="shared" si="35"/>
        <v>11</v>
      </c>
      <c r="AC57" s="87">
        <f t="shared" si="36"/>
        <v>11</v>
      </c>
      <c r="AD57" s="88">
        <f t="shared" si="37"/>
        <v>6</v>
      </c>
      <c r="AE57" s="87">
        <f t="shared" si="38"/>
        <v>11</v>
      </c>
      <c r="AF57" s="88">
        <f t="shared" si="39"/>
        <v>8</v>
      </c>
      <c r="AG57" s="87">
        <f t="shared" si="40"/>
        <v>11</v>
      </c>
      <c r="AH57" s="88">
        <f t="shared" si="41"/>
        <v>5</v>
      </c>
    </row>
    <row r="58" spans="1:34" ht="16.5" thickBot="1">
      <c r="A58" s="149" t="s">
        <v>99</v>
      </c>
      <c r="B58" s="162" t="str">
        <f>IF(B46&gt;"",B46,"")</f>
        <v>Sergey Troshkov </v>
      </c>
      <c r="C58" s="163" t="str">
        <f>IF(B48&gt;"",B48,"")</f>
        <v>Alexander Dyroff</v>
      </c>
      <c r="D58" s="164"/>
      <c r="E58" s="165"/>
      <c r="F58" s="269">
        <v>2</v>
      </c>
      <c r="G58" s="270"/>
      <c r="H58" s="269">
        <v>8</v>
      </c>
      <c r="I58" s="270"/>
      <c r="J58" s="269">
        <v>8</v>
      </c>
      <c r="K58" s="270"/>
      <c r="L58" s="269"/>
      <c r="M58" s="270"/>
      <c r="N58" s="269"/>
      <c r="O58" s="270"/>
      <c r="P58" s="153">
        <f t="shared" si="42"/>
        <v>3</v>
      </c>
      <c r="Q58" s="154">
        <f t="shared" si="43"/>
        <v>0</v>
      </c>
      <c r="R58" s="85"/>
      <c r="S58" s="102"/>
      <c r="U58" s="159">
        <f t="shared" si="29"/>
        <v>33</v>
      </c>
      <c r="V58" s="160">
        <f t="shared" si="30"/>
        <v>18</v>
      </c>
      <c r="W58" s="161">
        <f t="shared" si="31"/>
        <v>15</v>
      </c>
      <c r="Y58" s="100">
        <f t="shared" si="32"/>
        <v>11</v>
      </c>
      <c r="Z58" s="101">
        <f t="shared" si="33"/>
        <v>2</v>
      </c>
      <c r="AA58" s="100">
        <f t="shared" si="34"/>
        <v>11</v>
      </c>
      <c r="AB58" s="101">
        <f t="shared" si="35"/>
        <v>8</v>
      </c>
      <c r="AC58" s="100">
        <f t="shared" si="36"/>
        <v>11</v>
      </c>
      <c r="AD58" s="101">
        <f t="shared" si="37"/>
        <v>8</v>
      </c>
      <c r="AE58" s="100">
        <f t="shared" si="38"/>
        <v>0</v>
      </c>
      <c r="AF58" s="101">
        <f t="shared" si="39"/>
        <v>0</v>
      </c>
      <c r="AG58" s="100">
        <f t="shared" si="40"/>
        <v>0</v>
      </c>
      <c r="AH58" s="101">
        <f t="shared" si="41"/>
        <v>0</v>
      </c>
    </row>
    <row r="59" spans="1:34" ht="15.75">
      <c r="A59" s="149" t="s">
        <v>112</v>
      </c>
      <c r="B59" s="71" t="str">
        <f>IF(B49&gt;"",B49,"")</f>
        <v>Nick Schiewek</v>
      </c>
      <c r="C59" s="83" t="str">
        <f>IF(B50&gt;"",B50,"")</f>
        <v>Larisa Kogiya</v>
      </c>
      <c r="D59" s="151"/>
      <c r="E59" s="152"/>
      <c r="F59" s="271">
        <v>-9</v>
      </c>
      <c r="G59" s="272"/>
      <c r="H59" s="271">
        <v>-3</v>
      </c>
      <c r="I59" s="272"/>
      <c r="J59" s="271">
        <v>7</v>
      </c>
      <c r="K59" s="272"/>
      <c r="L59" s="271">
        <v>-9</v>
      </c>
      <c r="M59" s="272"/>
      <c r="N59" s="271"/>
      <c r="O59" s="272"/>
      <c r="P59" s="153">
        <f t="shared" si="42"/>
        <v>1</v>
      </c>
      <c r="Q59" s="154">
        <f t="shared" si="43"/>
        <v>3</v>
      </c>
      <c r="R59" s="85"/>
      <c r="S59" s="102"/>
      <c r="U59" s="159">
        <f t="shared" si="29"/>
        <v>32</v>
      </c>
      <c r="V59" s="160">
        <f t="shared" si="30"/>
        <v>40</v>
      </c>
      <c r="W59" s="161">
        <f t="shared" si="31"/>
        <v>-8</v>
      </c>
      <c r="Y59" s="81">
        <f t="shared" si="32"/>
        <v>9</v>
      </c>
      <c r="Z59" s="82">
        <f>IF(F59="",0,IF(LEFT(F59,1)="-",(IF(ABS(F59)&gt;9,(ABS(F59)+2),11)),F59))</f>
        <v>11</v>
      </c>
      <c r="AA59" s="81">
        <f t="shared" si="34"/>
        <v>3</v>
      </c>
      <c r="AB59" s="82">
        <f>IF(H59="",0,IF(LEFT(H59,1)="-",(IF(ABS(H59)&gt;9,(ABS(H59)+2),11)),H59))</f>
        <v>11</v>
      </c>
      <c r="AC59" s="81">
        <f t="shared" si="36"/>
        <v>11</v>
      </c>
      <c r="AD59" s="82">
        <f>IF(J59="",0,IF(LEFT(J59,1)="-",(IF(ABS(J59)&gt;9,(ABS(J59)+2),11)),J59))</f>
        <v>7</v>
      </c>
      <c r="AE59" s="81">
        <f t="shared" si="38"/>
        <v>9</v>
      </c>
      <c r="AF59" s="82">
        <f>IF(L59="",0,IF(LEFT(L59,1)="-",(IF(ABS(L59)&gt;9,(ABS(L59)+2),11)),L59))</f>
        <v>11</v>
      </c>
      <c r="AG59" s="81">
        <f>IF(N59="",0,IF(LEFT(N59,1)="-",ABS(N59),(IF(N59&gt;9,N59+2,11))))</f>
        <v>0</v>
      </c>
      <c r="AH59" s="82">
        <f>IF(N59="",0,IF(LEFT(N59,1)="-",(IF(ABS(N59)&gt;9,(ABS(N59)+2),11)),N59))</f>
        <v>0</v>
      </c>
    </row>
    <row r="60" spans="1:34" ht="15.75">
      <c r="A60" s="149" t="s">
        <v>102</v>
      </c>
      <c r="B60" s="71" t="str">
        <f>IF(B47&gt;"",B47,"")</f>
        <v>Sami Järvinen</v>
      </c>
      <c r="C60" s="83" t="str">
        <f>IF(B48&gt;"",B48,"")</f>
        <v>Alexander Dyroff</v>
      </c>
      <c r="D60" s="158"/>
      <c r="E60" s="152"/>
      <c r="F60" s="306">
        <v>-9</v>
      </c>
      <c r="G60" s="307"/>
      <c r="H60" s="306">
        <v>9</v>
      </c>
      <c r="I60" s="307"/>
      <c r="J60" s="306">
        <v>8</v>
      </c>
      <c r="K60" s="307"/>
      <c r="L60" s="312">
        <v>8</v>
      </c>
      <c r="M60" s="313"/>
      <c r="N60" s="312"/>
      <c r="O60" s="313"/>
      <c r="P60" s="153">
        <f t="shared" si="42"/>
        <v>3</v>
      </c>
      <c r="Q60" s="154">
        <f t="shared" si="43"/>
        <v>1</v>
      </c>
      <c r="R60" s="85"/>
      <c r="S60" s="102"/>
      <c r="U60" s="159">
        <f t="shared" si="29"/>
        <v>42</v>
      </c>
      <c r="V60" s="160">
        <f t="shared" si="30"/>
        <v>36</v>
      </c>
      <c r="W60" s="161">
        <f t="shared" si="31"/>
        <v>6</v>
      </c>
      <c r="Y60" s="87">
        <f t="shared" si="32"/>
        <v>9</v>
      </c>
      <c r="Z60" s="88">
        <f>IF(F60="",0,IF(LEFT(F60,1)="-",(IF(ABS(F60)&gt;9,(ABS(F60)+2),11)),F60))</f>
        <v>11</v>
      </c>
      <c r="AA60" s="87">
        <f t="shared" si="34"/>
        <v>11</v>
      </c>
      <c r="AB60" s="88">
        <f>IF(H60="",0,IF(LEFT(H60,1)="-",(IF(ABS(H60)&gt;9,(ABS(H60)+2),11)),H60))</f>
        <v>9</v>
      </c>
      <c r="AC60" s="87">
        <f t="shared" si="36"/>
        <v>11</v>
      </c>
      <c r="AD60" s="88">
        <f>IF(J60="",0,IF(LEFT(J60,1)="-",(IF(ABS(J60)&gt;9,(ABS(J60)+2),11)),J60))</f>
        <v>8</v>
      </c>
      <c r="AE60" s="87">
        <f t="shared" si="38"/>
        <v>11</v>
      </c>
      <c r="AF60" s="88">
        <f>IF(L60="",0,IF(LEFT(L60,1)="-",(IF(ABS(L60)&gt;9,(ABS(L60)+2),11)),L60))</f>
        <v>8</v>
      </c>
      <c r="AG60" s="87">
        <f>IF(N60="",0,IF(LEFT(N60,1)="-",ABS(N60),(IF(N60&gt;9,N60+2,11))))</f>
        <v>0</v>
      </c>
      <c r="AH60" s="88">
        <f>IF(N60="",0,IF(LEFT(N60,1)="-",(IF(ABS(N60)&gt;9,(ABS(N60)+2),11)),N60))</f>
        <v>0</v>
      </c>
    </row>
    <row r="61" spans="1:34" ht="16.5" thickBot="1">
      <c r="A61" s="149" t="s">
        <v>113</v>
      </c>
      <c r="B61" s="162" t="str">
        <f>IF(B48&gt;"",B48,"")</f>
        <v>Alexander Dyroff</v>
      </c>
      <c r="C61" s="304" t="str">
        <f>IF(B49&gt;"",B49,"")</f>
        <v>Nick Schiewek</v>
      </c>
      <c r="D61" s="304"/>
      <c r="E61" s="305"/>
      <c r="F61" s="269">
        <v>-6</v>
      </c>
      <c r="G61" s="270"/>
      <c r="H61" s="269">
        <v>-8</v>
      </c>
      <c r="I61" s="270"/>
      <c r="J61" s="269">
        <v>-7</v>
      </c>
      <c r="K61" s="270"/>
      <c r="L61" s="269"/>
      <c r="M61" s="270"/>
      <c r="N61" s="269"/>
      <c r="O61" s="270"/>
      <c r="P61" s="153">
        <f t="shared" si="42"/>
        <v>0</v>
      </c>
      <c r="Q61" s="154">
        <f t="shared" si="43"/>
        <v>3</v>
      </c>
      <c r="R61" s="85"/>
      <c r="S61" s="102"/>
      <c r="U61" s="159">
        <f t="shared" si="29"/>
        <v>21</v>
      </c>
      <c r="V61" s="160">
        <f t="shared" si="30"/>
        <v>33</v>
      </c>
      <c r="W61" s="161">
        <f t="shared" si="31"/>
        <v>-12</v>
      </c>
      <c r="Y61" s="87">
        <f t="shared" si="32"/>
        <v>6</v>
      </c>
      <c r="Z61" s="88">
        <f>IF(F61="",0,IF(LEFT(F61,1)="-",(IF(ABS(F61)&gt;9,(ABS(F61)+2),11)),F61))</f>
        <v>11</v>
      </c>
      <c r="AA61" s="87">
        <f t="shared" si="34"/>
        <v>8</v>
      </c>
      <c r="AB61" s="88">
        <f>IF(H61="",0,IF(LEFT(H61,1)="-",(IF(ABS(H61)&gt;9,(ABS(H61)+2),11)),H61))</f>
        <v>11</v>
      </c>
      <c r="AC61" s="87">
        <f t="shared" si="36"/>
        <v>7</v>
      </c>
      <c r="AD61" s="88">
        <f>IF(J61="",0,IF(LEFT(J61,1)="-",(IF(ABS(J61)&gt;9,(ABS(J61)+2),11)),J61))</f>
        <v>11</v>
      </c>
      <c r="AE61" s="87">
        <f t="shared" si="38"/>
        <v>0</v>
      </c>
      <c r="AF61" s="88">
        <f>IF(L61="",0,IF(LEFT(L61,1)="-",(IF(ABS(L61)&gt;9,(ABS(L61)+2),11)),L61))</f>
        <v>0</v>
      </c>
      <c r="AG61" s="87">
        <f>IF(N61="",0,IF(LEFT(N61,1)="-",ABS(N61),(IF(N61&gt;9,N61+2,11))))</f>
        <v>0</v>
      </c>
      <c r="AH61" s="88">
        <f>IF(N61="",0,IF(LEFT(N61,1)="-",(IF(ABS(N61)&gt;9,(ABS(N61)+2),11)),N61))</f>
        <v>0</v>
      </c>
    </row>
    <row r="62" spans="1:34" ht="16.5" thickBot="1">
      <c r="A62" s="166" t="s">
        <v>103</v>
      </c>
      <c r="B62" s="221" t="str">
        <f>IF(B46&gt;"",B46,"")</f>
        <v>Sergey Troshkov </v>
      </c>
      <c r="C62" s="222" t="str">
        <f>IF(B47&gt;"",B47,"")</f>
        <v>Sami Järvinen</v>
      </c>
      <c r="D62" s="308"/>
      <c r="E62" s="309"/>
      <c r="F62" s="259">
        <v>-5</v>
      </c>
      <c r="G62" s="260"/>
      <c r="H62" s="259">
        <v>4</v>
      </c>
      <c r="I62" s="260"/>
      <c r="J62" s="259">
        <v>-10</v>
      </c>
      <c r="K62" s="260"/>
      <c r="L62" s="259">
        <v>-8</v>
      </c>
      <c r="M62" s="260"/>
      <c r="N62" s="259"/>
      <c r="O62" s="260"/>
      <c r="P62" s="167">
        <f t="shared" si="42"/>
        <v>1</v>
      </c>
      <c r="Q62" s="168">
        <f t="shared" si="43"/>
        <v>3</v>
      </c>
      <c r="R62" s="98"/>
      <c r="S62" s="169"/>
      <c r="U62" s="170">
        <f t="shared" si="29"/>
        <v>34</v>
      </c>
      <c r="V62" s="171">
        <f t="shared" si="30"/>
        <v>38</v>
      </c>
      <c r="W62" s="172">
        <f t="shared" si="31"/>
        <v>-4</v>
      </c>
      <c r="Y62" s="87">
        <f t="shared" si="32"/>
        <v>5</v>
      </c>
      <c r="Z62" s="88">
        <f>IF(F62="",0,IF(LEFT(F62,1)="-",(IF(ABS(F62)&gt;9,(ABS(F62)+2),11)),F62))</f>
        <v>11</v>
      </c>
      <c r="AA62" s="87">
        <f t="shared" si="34"/>
        <v>11</v>
      </c>
      <c r="AB62" s="88">
        <f>IF(H62="",0,IF(LEFT(H62,1)="-",(IF(ABS(H62)&gt;9,(ABS(H62)+2),11)),H62))</f>
        <v>4</v>
      </c>
      <c r="AC62" s="87">
        <f t="shared" si="36"/>
        <v>10</v>
      </c>
      <c r="AD62" s="88">
        <f>IF(J62="",0,IF(LEFT(J62,1)="-",(IF(ABS(J62)&gt;9,(ABS(J62)+2),11)),J62))</f>
        <v>12</v>
      </c>
      <c r="AE62" s="87">
        <f t="shared" si="38"/>
        <v>8</v>
      </c>
      <c r="AF62" s="88">
        <f>IF(L62="",0,IF(LEFT(L62,1)="-",(IF(ABS(L62)&gt;9,(ABS(L62)+2),11)),L62))</f>
        <v>11</v>
      </c>
      <c r="AG62" s="87">
        <f>IF(N62="",0,IF(LEFT(N62,1)="-",ABS(N62),(IF(N62&gt;9,N62+2,11))))</f>
        <v>0</v>
      </c>
      <c r="AH62" s="88">
        <f>IF(N62="",0,IF(LEFT(N62,1)="-",(IF(ABS(N62)&gt;9,(ABS(N62)+2),11)),N62))</f>
        <v>0</v>
      </c>
    </row>
    <row r="63" ht="14.25" thickBot="1" thickTop="1"/>
    <row r="64" spans="1:20" ht="16.5" thickTop="1">
      <c r="A64" s="3"/>
      <c r="B64" s="4" t="s">
        <v>114</v>
      </c>
      <c r="C64" s="5"/>
      <c r="D64" s="5"/>
      <c r="E64" s="5"/>
      <c r="F64" s="6"/>
      <c r="G64" s="5"/>
      <c r="H64" s="7" t="s">
        <v>72</v>
      </c>
      <c r="I64" s="8"/>
      <c r="J64" s="258" t="s">
        <v>0</v>
      </c>
      <c r="K64" s="261"/>
      <c r="L64" s="261"/>
      <c r="M64" s="262"/>
      <c r="N64" s="263" t="s">
        <v>73</v>
      </c>
      <c r="O64" s="264"/>
      <c r="P64" s="264"/>
      <c r="Q64" s="273" t="s">
        <v>116</v>
      </c>
      <c r="R64" s="273"/>
      <c r="S64" s="274"/>
      <c r="T64" s="102"/>
    </row>
    <row r="65" spans="1:20" ht="16.5" thickBot="1">
      <c r="A65" s="9"/>
      <c r="B65" s="10" t="s">
        <v>23</v>
      </c>
      <c r="C65" s="11" t="s">
        <v>75</v>
      </c>
      <c r="D65" s="278"/>
      <c r="E65" s="279"/>
      <c r="F65" s="280"/>
      <c r="G65" s="281" t="s">
        <v>76</v>
      </c>
      <c r="H65" s="282"/>
      <c r="I65" s="282"/>
      <c r="J65" s="283">
        <v>39852</v>
      </c>
      <c r="K65" s="283"/>
      <c r="L65" s="283"/>
      <c r="M65" s="284"/>
      <c r="N65" s="285" t="s">
        <v>77</v>
      </c>
      <c r="O65" s="286"/>
      <c r="P65" s="286"/>
      <c r="Q65" s="275">
        <v>0.4791666666666667</v>
      </c>
      <c r="R65" s="276"/>
      <c r="S65" s="277"/>
      <c r="T65" s="102"/>
    </row>
    <row r="66" spans="1:23" ht="15.75" thickTop="1">
      <c r="A66" s="103"/>
      <c r="B66" s="15" t="s">
        <v>78</v>
      </c>
      <c r="C66" s="16" t="s">
        <v>79</v>
      </c>
      <c r="D66" s="265" t="s">
        <v>80</v>
      </c>
      <c r="E66" s="266"/>
      <c r="F66" s="265" t="s">
        <v>81</v>
      </c>
      <c r="G66" s="266"/>
      <c r="H66" s="265" t="s">
        <v>82</v>
      </c>
      <c r="I66" s="266"/>
      <c r="J66" s="265" t="s">
        <v>83</v>
      </c>
      <c r="K66" s="266"/>
      <c r="L66" s="265" t="s">
        <v>106</v>
      </c>
      <c r="M66" s="266"/>
      <c r="N66" s="104" t="s">
        <v>84</v>
      </c>
      <c r="O66" s="105" t="s">
        <v>85</v>
      </c>
      <c r="P66" s="267" t="s">
        <v>86</v>
      </c>
      <c r="Q66" s="268"/>
      <c r="R66" s="287" t="s">
        <v>87</v>
      </c>
      <c r="S66" s="288"/>
      <c r="T66" s="102"/>
      <c r="U66" s="106" t="s">
        <v>88</v>
      </c>
      <c r="V66" s="107"/>
      <c r="W66" s="108" t="s">
        <v>89</v>
      </c>
    </row>
    <row r="67" spans="1:23" ht="12.75">
      <c r="A67" s="109" t="s">
        <v>80</v>
      </c>
      <c r="B67" s="25" t="s">
        <v>15</v>
      </c>
      <c r="C67" s="26" t="s">
        <v>14</v>
      </c>
      <c r="D67" s="112"/>
      <c r="E67" s="113"/>
      <c r="F67" s="114">
        <f>P83</f>
        <v>3</v>
      </c>
      <c r="G67" s="115">
        <f>Q83</f>
        <v>0</v>
      </c>
      <c r="H67" s="114">
        <f>P79</f>
        <v>3</v>
      </c>
      <c r="I67" s="115">
        <f>Q79</f>
        <v>0</v>
      </c>
      <c r="J67" s="114">
        <f>P77</f>
        <v>3</v>
      </c>
      <c r="K67" s="115">
        <f>Q77</f>
        <v>0</v>
      </c>
      <c r="L67" s="114">
        <f>P74</f>
        <v>3</v>
      </c>
      <c r="M67" s="115">
        <f>Q74</f>
        <v>0</v>
      </c>
      <c r="N67" s="116">
        <f>IF(SUM(D67:M67)=0,"",COUNTIF(E67:E71,3))</f>
        <v>4</v>
      </c>
      <c r="O67" s="117">
        <f>IF(SUM(D67:M67)=0,"",COUNTIF(D67:D71,3))</f>
        <v>0</v>
      </c>
      <c r="P67" s="33">
        <f>IF(SUM(D67:M67)=0,"",SUM(E67:E71))</f>
        <v>12</v>
      </c>
      <c r="Q67" s="34">
        <f>IF(SUM(D67:M67)=0,"",SUM(D67:D71))</f>
        <v>0</v>
      </c>
      <c r="R67" s="289">
        <v>1</v>
      </c>
      <c r="S67" s="290"/>
      <c r="T67" s="102"/>
      <c r="U67" s="118">
        <f>+U74+U77+U79+U83</f>
        <v>133</v>
      </c>
      <c r="V67" s="119">
        <f>+V74+V77+V79+V83</f>
        <v>49</v>
      </c>
      <c r="W67" s="37">
        <f>+U67-V67</f>
        <v>84</v>
      </c>
    </row>
    <row r="68" spans="1:23" ht="12.75">
      <c r="A68" s="120" t="s">
        <v>81</v>
      </c>
      <c r="B68" s="25" t="s">
        <v>48</v>
      </c>
      <c r="C68" s="39" t="s">
        <v>8</v>
      </c>
      <c r="D68" s="121">
        <f>Q83</f>
        <v>0</v>
      </c>
      <c r="E68" s="122">
        <f>P83</f>
        <v>3</v>
      </c>
      <c r="F68" s="123"/>
      <c r="G68" s="124"/>
      <c r="H68" s="125">
        <f>P81</f>
        <v>3</v>
      </c>
      <c r="I68" s="126">
        <f>Q81</f>
        <v>0</v>
      </c>
      <c r="J68" s="125">
        <f>P75</f>
        <v>3</v>
      </c>
      <c r="K68" s="126">
        <f>Q75</f>
        <v>0</v>
      </c>
      <c r="L68" s="125">
        <f>P78</f>
        <v>3</v>
      </c>
      <c r="M68" s="126">
        <f>Q78</f>
        <v>0</v>
      </c>
      <c r="N68" s="116">
        <f>IF(SUM(D68:M68)=0,"",COUNTIF(G67:G71,3))</f>
        <v>3</v>
      </c>
      <c r="O68" s="117">
        <f>IF(SUM(D68:M68)=0,"",COUNTIF(F67:F71,3))</f>
        <v>1</v>
      </c>
      <c r="P68" s="33">
        <f>IF(SUM(D68:M68)=0,"",SUM(G67:G71))</f>
        <v>9</v>
      </c>
      <c r="Q68" s="34">
        <f>IF(SUM(D68:M68)=0,"",SUM(F67:F71))</f>
        <v>3</v>
      </c>
      <c r="R68" s="289">
        <v>2</v>
      </c>
      <c r="S68" s="290"/>
      <c r="T68" s="102"/>
      <c r="U68" s="118">
        <f>+U75+U78+U81+V83</f>
        <v>116</v>
      </c>
      <c r="V68" s="119">
        <f>+V75+V78+V81+U83</f>
        <v>70</v>
      </c>
      <c r="W68" s="37">
        <f>+U68-V68</f>
        <v>46</v>
      </c>
    </row>
    <row r="69" spans="1:23" ht="13.5" thickBot="1">
      <c r="A69" s="120" t="s">
        <v>82</v>
      </c>
      <c r="B69" s="129" t="s">
        <v>178</v>
      </c>
      <c r="C69" s="111" t="s">
        <v>8</v>
      </c>
      <c r="D69" s="127">
        <f>Q79</f>
        <v>0</v>
      </c>
      <c r="E69" s="122">
        <f>P79</f>
        <v>3</v>
      </c>
      <c r="F69" s="127">
        <f>Q81</f>
        <v>0</v>
      </c>
      <c r="G69" s="122">
        <f>P81</f>
        <v>3</v>
      </c>
      <c r="H69" s="123"/>
      <c r="I69" s="124"/>
      <c r="J69" s="125">
        <f>P82</f>
        <v>3</v>
      </c>
      <c r="K69" s="126">
        <f>Q82</f>
        <v>0</v>
      </c>
      <c r="L69" s="125">
        <f>P76</f>
        <v>2</v>
      </c>
      <c r="M69" s="126">
        <f>Q76</f>
        <v>3</v>
      </c>
      <c r="N69" s="116">
        <f>IF(SUM(D69:M69)=0,"",COUNTIF(I67:I71,3))</f>
        <v>1</v>
      </c>
      <c r="O69" s="117">
        <f>IF(SUM(D69:M69)=0,"",COUNTIF(H67:H71,3))</f>
        <v>3</v>
      </c>
      <c r="P69" s="33">
        <f>IF(SUM(D69:M69)=0,"",SUM(I67:I71))</f>
        <v>5</v>
      </c>
      <c r="Q69" s="34">
        <f>IF(SUM(D69:M69)=0,"",SUM(H67:H71))</f>
        <v>9</v>
      </c>
      <c r="R69" s="289">
        <v>3</v>
      </c>
      <c r="S69" s="290"/>
      <c r="T69" s="102"/>
      <c r="U69" s="118">
        <f>+U76+V79+V81+U82</f>
        <v>106</v>
      </c>
      <c r="V69" s="119">
        <f>+V76+U79+U81+V82</f>
        <v>129</v>
      </c>
      <c r="W69" s="37">
        <f>+U69-V69</f>
        <v>-23</v>
      </c>
    </row>
    <row r="70" spans="1:23" ht="14.25" thickBot="1" thickTop="1">
      <c r="A70" s="120" t="s">
        <v>83</v>
      </c>
      <c r="B70" s="45" t="s">
        <v>19</v>
      </c>
      <c r="C70" s="46" t="s">
        <v>3</v>
      </c>
      <c r="D70" s="127">
        <f>Q77</f>
        <v>0</v>
      </c>
      <c r="E70" s="122">
        <f>P77</f>
        <v>3</v>
      </c>
      <c r="F70" s="127">
        <f>Q75</f>
        <v>0</v>
      </c>
      <c r="G70" s="122">
        <f>P75</f>
        <v>3</v>
      </c>
      <c r="H70" s="127">
        <f>Q82</f>
        <v>0</v>
      </c>
      <c r="I70" s="122">
        <f>P82</f>
        <v>3</v>
      </c>
      <c r="J70" s="123"/>
      <c r="K70" s="124"/>
      <c r="L70" s="125" t="str">
        <f>P80</f>
        <v>w.o</v>
      </c>
      <c r="M70" s="126">
        <f>Q80</f>
      </c>
      <c r="N70" s="116">
        <f>IF(SUM(D70:M70)=0,"",COUNTIF(K67:K71,3))</f>
        <v>0</v>
      </c>
      <c r="O70" s="117">
        <f>IF(SUM(D70:M70)=0,"",COUNTIF(J67:J71,3))</f>
        <v>3</v>
      </c>
      <c r="P70" s="33">
        <f>IF(SUM(D70:M70)=0,"",SUM(K67:K71))</f>
        <v>0</v>
      </c>
      <c r="Q70" s="34">
        <f>IF(SUM(D70:M70)=0,"",SUM(J67:J71))</f>
        <v>9</v>
      </c>
      <c r="R70" s="289">
        <v>5</v>
      </c>
      <c r="S70" s="290"/>
      <c r="T70" s="102"/>
      <c r="U70" s="118">
        <f>+V75+V77+U80+V82</f>
        <v>36</v>
      </c>
      <c r="V70" s="119">
        <f>+U75+U77+V80+U82</f>
        <v>99</v>
      </c>
      <c r="W70" s="37">
        <f>+U70-V70</f>
        <v>-63</v>
      </c>
    </row>
    <row r="71" spans="1:23" ht="14.25" thickBot="1" thickTop="1">
      <c r="A71" s="128" t="s">
        <v>106</v>
      </c>
      <c r="B71" s="25" t="s">
        <v>61</v>
      </c>
      <c r="C71" s="39" t="s">
        <v>117</v>
      </c>
      <c r="D71" s="131">
        <f>Q74</f>
        <v>0</v>
      </c>
      <c r="E71" s="132">
        <f>P74</f>
        <v>3</v>
      </c>
      <c r="F71" s="131">
        <f>Q78</f>
        <v>0</v>
      </c>
      <c r="G71" s="132">
        <f>P78</f>
        <v>3</v>
      </c>
      <c r="H71" s="131">
        <f>Q76</f>
        <v>3</v>
      </c>
      <c r="I71" s="132">
        <f>P76</f>
        <v>2</v>
      </c>
      <c r="J71" s="131">
        <f>Q80</f>
      </c>
      <c r="K71" s="132" t="str">
        <f>P80</f>
        <v>w.o</v>
      </c>
      <c r="L71" s="133"/>
      <c r="M71" s="134"/>
      <c r="N71" s="135">
        <f>IF(SUM(D71:M71)=0,"",COUNTIF(M67:M71,3))</f>
        <v>1</v>
      </c>
      <c r="O71" s="132">
        <f>IF(SUM(D71:M71)=0,"",COUNTIF(L67:L71,3))</f>
        <v>2</v>
      </c>
      <c r="P71" s="53">
        <f>IF(SUM(D71:M71)=0,"",SUM(M67:M71))</f>
        <v>3</v>
      </c>
      <c r="Q71" s="54">
        <f>IF(SUM(D71:M71)=0,"",SUM(L67:L71))</f>
        <v>8</v>
      </c>
      <c r="R71" s="310">
        <v>4</v>
      </c>
      <c r="S71" s="311"/>
      <c r="T71" s="102"/>
      <c r="U71" s="118">
        <f>+V74+V76+V78+V80</f>
        <v>73</v>
      </c>
      <c r="V71" s="119">
        <f>+U74+U76+U78+U80</f>
        <v>117</v>
      </c>
      <c r="W71" s="37">
        <f>+U71-V71</f>
        <v>-44</v>
      </c>
    </row>
    <row r="72" spans="1:25" ht="15.75" thickTop="1">
      <c r="A72" s="136"/>
      <c r="B72" s="56" t="s">
        <v>90</v>
      </c>
      <c r="D72" s="137"/>
      <c r="E72" s="137"/>
      <c r="F72" s="138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9"/>
      <c r="S72" s="139"/>
      <c r="T72" s="140"/>
      <c r="U72" s="141"/>
      <c r="V72" s="142" t="s">
        <v>91</v>
      </c>
      <c r="W72" s="62">
        <f>SUM(W67:W71)</f>
        <v>0</v>
      </c>
      <c r="X72" s="61" t="str">
        <f>IF(W72=0,"OK","Virhe")</f>
        <v>OK</v>
      </c>
      <c r="Y72" s="61"/>
    </row>
    <row r="73" spans="1:23" ht="15.75" thickBot="1">
      <c r="A73" s="143"/>
      <c r="B73" s="64" t="s">
        <v>92</v>
      </c>
      <c r="C73" s="144"/>
      <c r="D73" s="144"/>
      <c r="E73" s="145"/>
      <c r="F73" s="291" t="s">
        <v>93</v>
      </c>
      <c r="G73" s="292"/>
      <c r="H73" s="293" t="s">
        <v>94</v>
      </c>
      <c r="I73" s="292"/>
      <c r="J73" s="293" t="s">
        <v>95</v>
      </c>
      <c r="K73" s="292"/>
      <c r="L73" s="293" t="s">
        <v>96</v>
      </c>
      <c r="M73" s="292"/>
      <c r="N73" s="293" t="s">
        <v>97</v>
      </c>
      <c r="O73" s="292"/>
      <c r="P73" s="291" t="s">
        <v>98</v>
      </c>
      <c r="Q73" s="294"/>
      <c r="R73" s="76"/>
      <c r="S73" s="146"/>
      <c r="T73" s="147"/>
      <c r="U73" s="295" t="s">
        <v>88</v>
      </c>
      <c r="V73" s="296"/>
      <c r="W73" s="148" t="s">
        <v>107</v>
      </c>
    </row>
    <row r="74" spans="1:34" ht="15.75">
      <c r="A74" s="149" t="s">
        <v>108</v>
      </c>
      <c r="B74" s="150" t="str">
        <f>IF(B67&gt;"",B67,"")</f>
        <v>Heikki Järvinen</v>
      </c>
      <c r="C74" s="83" t="str">
        <f>IF(B71&gt;"",B71,"")</f>
        <v>Henri Kuusjärvi</v>
      </c>
      <c r="D74" s="151"/>
      <c r="E74" s="152"/>
      <c r="F74" s="297">
        <v>1</v>
      </c>
      <c r="G74" s="298"/>
      <c r="H74" s="297">
        <v>2</v>
      </c>
      <c r="I74" s="298"/>
      <c r="J74" s="299">
        <v>6</v>
      </c>
      <c r="K74" s="298"/>
      <c r="L74" s="297"/>
      <c r="M74" s="298"/>
      <c r="N74" s="297"/>
      <c r="O74" s="298"/>
      <c r="P74" s="153">
        <f>IF(COUNTA(F74:N74)=0,"",COUNTIF(F74:N74,"&gt;=0"))</f>
        <v>3</v>
      </c>
      <c r="Q74" s="154">
        <f>IF(COUNTA(F74:N74)=0,"",(IF(LEFT(F74,1)="-",1,0)+IF(LEFT(H74,1)="-",1,0)+IF(LEFT(J74,1)="-",1,0)+IF(LEFT(L74,1)="-",1,0)+IF(LEFT(N74,1)="-",1,0)))</f>
        <v>0</v>
      </c>
      <c r="R74" s="85"/>
      <c r="S74" s="102"/>
      <c r="T74" s="147"/>
      <c r="U74" s="155">
        <f aca="true" t="shared" si="44" ref="U74:U83">+Y74+AA74+AC74+AE74+AG74</f>
        <v>33</v>
      </c>
      <c r="V74" s="156">
        <f aca="true" t="shared" si="45" ref="V74:V83">+Z74+AB74+AD74+AF74+AH74</f>
        <v>9</v>
      </c>
      <c r="W74" s="157">
        <f aca="true" t="shared" si="46" ref="W74:W83">+U74-V74</f>
        <v>24</v>
      </c>
      <c r="Y74" s="81">
        <f aca="true" t="shared" si="47" ref="Y74:Y83">IF(F74="",0,IF(LEFT(F74,1)="-",ABS(F74),(IF(F74&gt;9,F74+2,11))))</f>
        <v>11</v>
      </c>
      <c r="Z74" s="82">
        <f aca="true" t="shared" si="48" ref="Z74:Z79">IF(F74="",0,IF(LEFT(F74,1)="-",(IF(ABS(F74)&gt;9,(ABS(F74)+2),11)),F74))</f>
        <v>1</v>
      </c>
      <c r="AA74" s="81">
        <f aca="true" t="shared" si="49" ref="AA74:AA83">IF(H74="",0,IF(LEFT(H74,1)="-",ABS(H74),(IF(H74&gt;9,H74+2,11))))</f>
        <v>11</v>
      </c>
      <c r="AB74" s="82">
        <f aca="true" t="shared" si="50" ref="AB74:AB79">IF(H74="",0,IF(LEFT(H74,1)="-",(IF(ABS(H74)&gt;9,(ABS(H74)+2),11)),H74))</f>
        <v>2</v>
      </c>
      <c r="AC74" s="81">
        <f aca="true" t="shared" si="51" ref="AC74:AC83">IF(J74="",0,IF(LEFT(J74,1)="-",ABS(J74),(IF(J74&gt;9,J74+2,11))))</f>
        <v>11</v>
      </c>
      <c r="AD74" s="82">
        <f aca="true" t="shared" si="52" ref="AD74:AD79">IF(J74="",0,IF(LEFT(J74,1)="-",(IF(ABS(J74)&gt;9,(ABS(J74)+2),11)),J74))</f>
        <v>6</v>
      </c>
      <c r="AE74" s="81">
        <f aca="true" t="shared" si="53" ref="AE74:AE83">IF(L74="",0,IF(LEFT(L74,1)="-",ABS(L74),(IF(L74&gt;9,L74+2,11))))</f>
        <v>0</v>
      </c>
      <c r="AF74" s="82">
        <f aca="true" t="shared" si="54" ref="AF74:AF79">IF(L74="",0,IF(LEFT(L74,1)="-",(IF(ABS(L74)&gt;9,(ABS(L74)+2),11)),L74))</f>
        <v>0</v>
      </c>
      <c r="AG74" s="81">
        <f aca="true" t="shared" si="55" ref="AG74:AG79">IF(N74="",0,IF(LEFT(N74,1)="-",ABS(N74),(IF(N74&gt;9,N74+2,11))))</f>
        <v>0</v>
      </c>
      <c r="AH74" s="82">
        <f aca="true" t="shared" si="56" ref="AH74:AH79">IF(N74="",0,IF(LEFT(N74,1)="-",(IF(ABS(N74)&gt;9,(ABS(N74)+2),11)),N74))</f>
        <v>0</v>
      </c>
    </row>
    <row r="75" spans="1:34" ht="15.75">
      <c r="A75" s="149" t="s">
        <v>100</v>
      </c>
      <c r="B75" s="71" t="str">
        <f>IF(B68&gt;"",B68,"")</f>
        <v>Anders Lundström</v>
      </c>
      <c r="C75" s="300" t="str">
        <f>IF(B70&gt;"",B70,"")</f>
        <v>Pentti Ritalahti</v>
      </c>
      <c r="D75" s="300"/>
      <c r="E75" s="301"/>
      <c r="F75" s="314">
        <v>1</v>
      </c>
      <c r="G75" s="313"/>
      <c r="H75" s="314">
        <v>8</v>
      </c>
      <c r="I75" s="313"/>
      <c r="J75" s="314">
        <v>1</v>
      </c>
      <c r="K75" s="313"/>
      <c r="L75" s="314"/>
      <c r="M75" s="313"/>
      <c r="N75" s="314"/>
      <c r="O75" s="313"/>
      <c r="P75" s="153">
        <f aca="true" t="shared" si="57" ref="P75:P83">IF(COUNTA(F75:N75)=0,"",COUNTIF(F75:N75,"&gt;=0"))</f>
        <v>3</v>
      </c>
      <c r="Q75" s="154">
        <f aca="true" t="shared" si="58" ref="Q75:Q83">IF(COUNTA(F75:N75)=0,"",(IF(LEFT(F75,1)="-",1,0)+IF(LEFT(H75,1)="-",1,0)+IF(LEFT(J75,1)="-",1,0)+IF(LEFT(L75,1)="-",1,0)+IF(LEFT(N75,1)="-",1,0)))</f>
        <v>0</v>
      </c>
      <c r="R75" s="85"/>
      <c r="S75" s="102"/>
      <c r="T75" s="147"/>
      <c r="U75" s="159">
        <f t="shared" si="44"/>
        <v>33</v>
      </c>
      <c r="V75" s="160">
        <f t="shared" si="45"/>
        <v>10</v>
      </c>
      <c r="W75" s="161">
        <f t="shared" si="46"/>
        <v>23</v>
      </c>
      <c r="Y75" s="87">
        <f t="shared" si="47"/>
        <v>11</v>
      </c>
      <c r="Z75" s="88">
        <f t="shared" si="48"/>
        <v>1</v>
      </c>
      <c r="AA75" s="87">
        <f t="shared" si="49"/>
        <v>11</v>
      </c>
      <c r="AB75" s="88">
        <f t="shared" si="50"/>
        <v>8</v>
      </c>
      <c r="AC75" s="87">
        <f t="shared" si="51"/>
        <v>11</v>
      </c>
      <c r="AD75" s="88">
        <f t="shared" si="52"/>
        <v>1</v>
      </c>
      <c r="AE75" s="87">
        <f t="shared" si="53"/>
        <v>0</v>
      </c>
      <c r="AF75" s="88">
        <f t="shared" si="54"/>
        <v>0</v>
      </c>
      <c r="AG75" s="87">
        <f t="shared" si="55"/>
        <v>0</v>
      </c>
      <c r="AH75" s="88">
        <f t="shared" si="56"/>
        <v>0</v>
      </c>
    </row>
    <row r="76" spans="1:34" ht="16.5" thickBot="1">
      <c r="A76" s="149" t="s">
        <v>109</v>
      </c>
      <c r="B76" s="162" t="str">
        <f>IF(B69&gt;"",B69,"")</f>
        <v>Andrei Bakharev</v>
      </c>
      <c r="C76" s="163" t="str">
        <f>IF(B71&gt;"",B71,"")</f>
        <v>Henri Kuusjärvi</v>
      </c>
      <c r="D76" s="164"/>
      <c r="E76" s="165"/>
      <c r="F76" s="269">
        <v>7</v>
      </c>
      <c r="G76" s="270"/>
      <c r="H76" s="269">
        <v>4</v>
      </c>
      <c r="I76" s="270"/>
      <c r="J76" s="269">
        <v>-8</v>
      </c>
      <c r="K76" s="270"/>
      <c r="L76" s="269">
        <v>-13</v>
      </c>
      <c r="M76" s="270"/>
      <c r="N76" s="269">
        <v>-8</v>
      </c>
      <c r="O76" s="270"/>
      <c r="P76" s="153">
        <f t="shared" si="57"/>
        <v>2</v>
      </c>
      <c r="Q76" s="154">
        <f t="shared" si="58"/>
        <v>3</v>
      </c>
      <c r="R76" s="85"/>
      <c r="S76" s="102"/>
      <c r="T76" s="147"/>
      <c r="U76" s="159">
        <f t="shared" si="44"/>
        <v>51</v>
      </c>
      <c r="V76" s="160">
        <f t="shared" si="45"/>
        <v>48</v>
      </c>
      <c r="W76" s="161">
        <f t="shared" si="46"/>
        <v>3</v>
      </c>
      <c r="Y76" s="87">
        <f t="shared" si="47"/>
        <v>11</v>
      </c>
      <c r="Z76" s="88">
        <f t="shared" si="48"/>
        <v>7</v>
      </c>
      <c r="AA76" s="87">
        <f t="shared" si="49"/>
        <v>11</v>
      </c>
      <c r="AB76" s="88">
        <f t="shared" si="50"/>
        <v>4</v>
      </c>
      <c r="AC76" s="87">
        <f t="shared" si="51"/>
        <v>8</v>
      </c>
      <c r="AD76" s="88">
        <f t="shared" si="52"/>
        <v>11</v>
      </c>
      <c r="AE76" s="87">
        <f t="shared" si="53"/>
        <v>13</v>
      </c>
      <c r="AF76" s="88">
        <f t="shared" si="54"/>
        <v>15</v>
      </c>
      <c r="AG76" s="87">
        <f t="shared" si="55"/>
        <v>8</v>
      </c>
      <c r="AH76" s="88">
        <f t="shared" si="56"/>
        <v>11</v>
      </c>
    </row>
    <row r="77" spans="1:34" ht="15.75">
      <c r="A77" s="149" t="s">
        <v>110</v>
      </c>
      <c r="B77" s="71" t="str">
        <f>IF(B67&gt;"",B67,"")</f>
        <v>Heikki Järvinen</v>
      </c>
      <c r="C77" s="302" t="str">
        <f>IF(B70&gt;"",B70,"")</f>
        <v>Pentti Ritalahti</v>
      </c>
      <c r="D77" s="302"/>
      <c r="E77" s="303"/>
      <c r="F77" s="271">
        <v>2</v>
      </c>
      <c r="G77" s="272"/>
      <c r="H77" s="271">
        <v>3</v>
      </c>
      <c r="I77" s="272"/>
      <c r="J77" s="271">
        <v>6</v>
      </c>
      <c r="K77" s="272"/>
      <c r="L77" s="271"/>
      <c r="M77" s="272"/>
      <c r="N77" s="271"/>
      <c r="O77" s="272"/>
      <c r="P77" s="153">
        <f t="shared" si="57"/>
        <v>3</v>
      </c>
      <c r="Q77" s="154">
        <f t="shared" si="58"/>
        <v>0</v>
      </c>
      <c r="R77" s="85"/>
      <c r="S77" s="102"/>
      <c r="T77" s="147"/>
      <c r="U77" s="159">
        <f t="shared" si="44"/>
        <v>33</v>
      </c>
      <c r="V77" s="160">
        <f t="shared" si="45"/>
        <v>11</v>
      </c>
      <c r="W77" s="161">
        <f t="shared" si="46"/>
        <v>22</v>
      </c>
      <c r="Y77" s="87">
        <f t="shared" si="47"/>
        <v>11</v>
      </c>
      <c r="Z77" s="88">
        <f t="shared" si="48"/>
        <v>2</v>
      </c>
      <c r="AA77" s="87">
        <f t="shared" si="49"/>
        <v>11</v>
      </c>
      <c r="AB77" s="88">
        <f t="shared" si="50"/>
        <v>3</v>
      </c>
      <c r="AC77" s="87">
        <f t="shared" si="51"/>
        <v>11</v>
      </c>
      <c r="AD77" s="88">
        <f t="shared" si="52"/>
        <v>6</v>
      </c>
      <c r="AE77" s="87">
        <f t="shared" si="53"/>
        <v>0</v>
      </c>
      <c r="AF77" s="88">
        <f t="shared" si="54"/>
        <v>0</v>
      </c>
      <c r="AG77" s="87">
        <f t="shared" si="55"/>
        <v>0</v>
      </c>
      <c r="AH77" s="88">
        <f t="shared" si="56"/>
        <v>0</v>
      </c>
    </row>
    <row r="78" spans="1:34" ht="15.75">
      <c r="A78" s="149" t="s">
        <v>111</v>
      </c>
      <c r="B78" s="71" t="str">
        <f>IF(B68&gt;"",B68,"")</f>
        <v>Anders Lundström</v>
      </c>
      <c r="C78" s="83" t="str">
        <f>IF(B71&gt;"",B71,"")</f>
        <v>Henri Kuusjärvi</v>
      </c>
      <c r="D78" s="158"/>
      <c r="E78" s="152"/>
      <c r="F78" s="306">
        <v>7</v>
      </c>
      <c r="G78" s="307"/>
      <c r="H78" s="306">
        <v>4</v>
      </c>
      <c r="I78" s="307"/>
      <c r="J78" s="306">
        <v>5</v>
      </c>
      <c r="K78" s="307"/>
      <c r="L78" s="312"/>
      <c r="M78" s="313"/>
      <c r="N78" s="312"/>
      <c r="O78" s="313"/>
      <c r="P78" s="153">
        <f t="shared" si="57"/>
        <v>3</v>
      </c>
      <c r="Q78" s="154">
        <f t="shared" si="58"/>
        <v>0</v>
      </c>
      <c r="R78" s="85"/>
      <c r="S78" s="102"/>
      <c r="T78" s="147"/>
      <c r="U78" s="159">
        <f t="shared" si="44"/>
        <v>33</v>
      </c>
      <c r="V78" s="160">
        <f t="shared" si="45"/>
        <v>16</v>
      </c>
      <c r="W78" s="161">
        <f t="shared" si="46"/>
        <v>17</v>
      </c>
      <c r="Y78" s="87">
        <f t="shared" si="47"/>
        <v>11</v>
      </c>
      <c r="Z78" s="88">
        <f t="shared" si="48"/>
        <v>7</v>
      </c>
      <c r="AA78" s="87">
        <f t="shared" si="49"/>
        <v>11</v>
      </c>
      <c r="AB78" s="88">
        <f t="shared" si="50"/>
        <v>4</v>
      </c>
      <c r="AC78" s="87">
        <f t="shared" si="51"/>
        <v>11</v>
      </c>
      <c r="AD78" s="88">
        <f t="shared" si="52"/>
        <v>5</v>
      </c>
      <c r="AE78" s="87">
        <f t="shared" si="53"/>
        <v>0</v>
      </c>
      <c r="AF78" s="88">
        <f t="shared" si="54"/>
        <v>0</v>
      </c>
      <c r="AG78" s="87">
        <f t="shared" si="55"/>
        <v>0</v>
      </c>
      <c r="AH78" s="88">
        <f t="shared" si="56"/>
        <v>0</v>
      </c>
    </row>
    <row r="79" spans="1:34" ht="16.5" thickBot="1">
      <c r="A79" s="149" t="s">
        <v>99</v>
      </c>
      <c r="B79" s="162" t="str">
        <f>IF(B67&gt;"",B67,"")</f>
        <v>Heikki Järvinen</v>
      </c>
      <c r="C79" s="163" t="str">
        <f>IF(B69&gt;"",B69,"")</f>
        <v>Andrei Bakharev</v>
      </c>
      <c r="D79" s="164"/>
      <c r="E79" s="165"/>
      <c r="F79" s="269">
        <v>5</v>
      </c>
      <c r="G79" s="270"/>
      <c r="H79" s="269">
        <v>2</v>
      </c>
      <c r="I79" s="270"/>
      <c r="J79" s="269">
        <v>5</v>
      </c>
      <c r="K79" s="270"/>
      <c r="L79" s="269"/>
      <c r="M79" s="270"/>
      <c r="N79" s="269"/>
      <c r="O79" s="270"/>
      <c r="P79" s="153">
        <f t="shared" si="57"/>
        <v>3</v>
      </c>
      <c r="Q79" s="154">
        <f t="shared" si="58"/>
        <v>0</v>
      </c>
      <c r="R79" s="85"/>
      <c r="S79" s="102"/>
      <c r="T79" s="147"/>
      <c r="U79" s="159">
        <f t="shared" si="44"/>
        <v>33</v>
      </c>
      <c r="V79" s="160">
        <f t="shared" si="45"/>
        <v>12</v>
      </c>
      <c r="W79" s="161">
        <f t="shared" si="46"/>
        <v>21</v>
      </c>
      <c r="Y79" s="100">
        <f t="shared" si="47"/>
        <v>11</v>
      </c>
      <c r="Z79" s="101">
        <f t="shared" si="48"/>
        <v>5</v>
      </c>
      <c r="AA79" s="100">
        <f t="shared" si="49"/>
        <v>11</v>
      </c>
      <c r="AB79" s="101">
        <f t="shared" si="50"/>
        <v>2</v>
      </c>
      <c r="AC79" s="100">
        <f t="shared" si="51"/>
        <v>11</v>
      </c>
      <c r="AD79" s="101">
        <f t="shared" si="52"/>
        <v>5</v>
      </c>
      <c r="AE79" s="100">
        <f t="shared" si="53"/>
        <v>0</v>
      </c>
      <c r="AF79" s="101">
        <f t="shared" si="54"/>
        <v>0</v>
      </c>
      <c r="AG79" s="100">
        <f t="shared" si="55"/>
        <v>0</v>
      </c>
      <c r="AH79" s="101">
        <f t="shared" si="56"/>
        <v>0</v>
      </c>
    </row>
    <row r="80" spans="1:34" ht="15.75">
      <c r="A80" s="149" t="s">
        <v>112</v>
      </c>
      <c r="B80" s="71" t="str">
        <f>IF(B70&gt;"",B70,"")</f>
        <v>Pentti Ritalahti</v>
      </c>
      <c r="C80" s="83" t="str">
        <f>IF(B71&gt;"",B71,"")</f>
        <v>Henri Kuusjärvi</v>
      </c>
      <c r="D80" s="151"/>
      <c r="E80" s="152"/>
      <c r="F80" s="271"/>
      <c r="G80" s="272"/>
      <c r="H80" s="271"/>
      <c r="I80" s="272"/>
      <c r="J80" s="271"/>
      <c r="K80" s="272"/>
      <c r="L80" s="271"/>
      <c r="M80" s="272"/>
      <c r="N80" s="271"/>
      <c r="O80" s="272"/>
      <c r="P80" s="153" t="s">
        <v>294</v>
      </c>
      <c r="Q80" s="154">
        <f t="shared" si="58"/>
      </c>
      <c r="R80" s="85" t="s">
        <v>292</v>
      </c>
      <c r="S80" s="102" t="s">
        <v>293</v>
      </c>
      <c r="T80" s="147"/>
      <c r="U80" s="159">
        <f t="shared" si="44"/>
        <v>0</v>
      </c>
      <c r="V80" s="160">
        <f t="shared" si="45"/>
        <v>0</v>
      </c>
      <c r="W80" s="161">
        <f t="shared" si="46"/>
        <v>0</v>
      </c>
      <c r="Y80" s="81">
        <f t="shared" si="47"/>
        <v>0</v>
      </c>
      <c r="Z80" s="82">
        <f>IF(F80="",0,IF(LEFT(F80,1)="-",(IF(ABS(F80)&gt;9,(ABS(F80)+2),11)),F80))</f>
        <v>0</v>
      </c>
      <c r="AA80" s="81">
        <f t="shared" si="49"/>
        <v>0</v>
      </c>
      <c r="AB80" s="82">
        <f>IF(H80="",0,IF(LEFT(H80,1)="-",(IF(ABS(H80)&gt;9,(ABS(H80)+2),11)),H80))</f>
        <v>0</v>
      </c>
      <c r="AC80" s="81">
        <f t="shared" si="51"/>
        <v>0</v>
      </c>
      <c r="AD80" s="82">
        <f>IF(J80="",0,IF(LEFT(J80,1)="-",(IF(ABS(J80)&gt;9,(ABS(J80)+2),11)),J80))</f>
        <v>0</v>
      </c>
      <c r="AE80" s="81">
        <f t="shared" si="53"/>
        <v>0</v>
      </c>
      <c r="AF80" s="82">
        <f>IF(L80="",0,IF(LEFT(L80,1)="-",(IF(ABS(L80)&gt;9,(ABS(L80)+2),11)),L80))</f>
        <v>0</v>
      </c>
      <c r="AG80" s="81">
        <f>IF(N80="",0,IF(LEFT(N80,1)="-",ABS(N80),(IF(N80&gt;9,N80+2,11))))</f>
        <v>0</v>
      </c>
      <c r="AH80" s="82">
        <f>IF(N80="",0,IF(LEFT(N80,1)="-",(IF(ABS(N80)&gt;9,(ABS(N80)+2),11)),N80))</f>
        <v>0</v>
      </c>
    </row>
    <row r="81" spans="1:34" ht="15.75">
      <c r="A81" s="149" t="s">
        <v>102</v>
      </c>
      <c r="B81" s="71" t="str">
        <f>IF(B68&gt;"",B68,"")</f>
        <v>Anders Lundström</v>
      </c>
      <c r="C81" s="83" t="str">
        <f>IF(B69&gt;"",B69,"")</f>
        <v>Andrei Bakharev</v>
      </c>
      <c r="D81" s="158"/>
      <c r="E81" s="152"/>
      <c r="F81" s="306">
        <v>4</v>
      </c>
      <c r="G81" s="307"/>
      <c r="H81" s="306">
        <v>0</v>
      </c>
      <c r="I81" s="307"/>
      <c r="J81" s="306">
        <v>6</v>
      </c>
      <c r="K81" s="307"/>
      <c r="L81" s="312"/>
      <c r="M81" s="313"/>
      <c r="N81" s="312"/>
      <c r="O81" s="313"/>
      <c r="P81" s="153">
        <f t="shared" si="57"/>
        <v>3</v>
      </c>
      <c r="Q81" s="154">
        <f t="shared" si="58"/>
        <v>0</v>
      </c>
      <c r="R81" s="85"/>
      <c r="S81" s="102"/>
      <c r="T81" s="147"/>
      <c r="U81" s="159">
        <f t="shared" si="44"/>
        <v>33</v>
      </c>
      <c r="V81" s="160">
        <f t="shared" si="45"/>
        <v>10</v>
      </c>
      <c r="W81" s="161">
        <f t="shared" si="46"/>
        <v>23</v>
      </c>
      <c r="Y81" s="87">
        <f t="shared" si="47"/>
        <v>11</v>
      </c>
      <c r="Z81" s="88">
        <f>IF(F81="",0,IF(LEFT(F81,1)="-",(IF(ABS(F81)&gt;9,(ABS(F81)+2),11)),F81))</f>
        <v>4</v>
      </c>
      <c r="AA81" s="87">
        <f t="shared" si="49"/>
        <v>11</v>
      </c>
      <c r="AB81" s="88">
        <f>IF(H81="",0,IF(LEFT(H81,1)="-",(IF(ABS(H81)&gt;9,(ABS(H81)+2),11)),H81))</f>
        <v>0</v>
      </c>
      <c r="AC81" s="87">
        <f t="shared" si="51"/>
        <v>11</v>
      </c>
      <c r="AD81" s="88">
        <f>IF(J81="",0,IF(LEFT(J81,1)="-",(IF(ABS(J81)&gt;9,(ABS(J81)+2),11)),J81))</f>
        <v>6</v>
      </c>
      <c r="AE81" s="87">
        <f t="shared" si="53"/>
        <v>0</v>
      </c>
      <c r="AF81" s="88">
        <f>IF(L81="",0,IF(LEFT(L81,1)="-",(IF(ABS(L81)&gt;9,(ABS(L81)+2),11)),L81))</f>
        <v>0</v>
      </c>
      <c r="AG81" s="87">
        <f>IF(N81="",0,IF(LEFT(N81,1)="-",ABS(N81),(IF(N81&gt;9,N81+2,11))))</f>
        <v>0</v>
      </c>
      <c r="AH81" s="88">
        <f>IF(N81="",0,IF(LEFT(N81,1)="-",(IF(ABS(N81)&gt;9,(ABS(N81)+2),11)),N81))</f>
        <v>0</v>
      </c>
    </row>
    <row r="82" spans="1:34" ht="16.5" thickBot="1">
      <c r="A82" s="149" t="s">
        <v>113</v>
      </c>
      <c r="B82" s="162" t="str">
        <f>IF(B69&gt;"",B69,"")</f>
        <v>Andrei Bakharev</v>
      </c>
      <c r="C82" s="304" t="str">
        <f>IF(B70&gt;"",B70,"")</f>
        <v>Pentti Ritalahti</v>
      </c>
      <c r="D82" s="304"/>
      <c r="E82" s="305"/>
      <c r="F82" s="269">
        <v>6</v>
      </c>
      <c r="G82" s="270"/>
      <c r="H82" s="269">
        <v>4</v>
      </c>
      <c r="I82" s="270"/>
      <c r="J82" s="269">
        <v>5</v>
      </c>
      <c r="K82" s="270"/>
      <c r="L82" s="269"/>
      <c r="M82" s="270"/>
      <c r="N82" s="269"/>
      <c r="O82" s="270"/>
      <c r="P82" s="153">
        <f t="shared" si="57"/>
        <v>3</v>
      </c>
      <c r="Q82" s="154">
        <f t="shared" si="58"/>
        <v>0</v>
      </c>
      <c r="R82" s="85"/>
      <c r="S82" s="102"/>
      <c r="T82" s="147"/>
      <c r="U82" s="159">
        <f t="shared" si="44"/>
        <v>33</v>
      </c>
      <c r="V82" s="160">
        <f t="shared" si="45"/>
        <v>15</v>
      </c>
      <c r="W82" s="161">
        <f t="shared" si="46"/>
        <v>18</v>
      </c>
      <c r="Y82" s="87">
        <f t="shared" si="47"/>
        <v>11</v>
      </c>
      <c r="Z82" s="88">
        <f>IF(F82="",0,IF(LEFT(F82,1)="-",(IF(ABS(F82)&gt;9,(ABS(F82)+2),11)),F82))</f>
        <v>6</v>
      </c>
      <c r="AA82" s="87">
        <f t="shared" si="49"/>
        <v>11</v>
      </c>
      <c r="AB82" s="88">
        <f>IF(H82="",0,IF(LEFT(H82,1)="-",(IF(ABS(H82)&gt;9,(ABS(H82)+2),11)),H82))</f>
        <v>4</v>
      </c>
      <c r="AC82" s="87">
        <f t="shared" si="51"/>
        <v>11</v>
      </c>
      <c r="AD82" s="88">
        <f>IF(J82="",0,IF(LEFT(J82,1)="-",(IF(ABS(J82)&gt;9,(ABS(J82)+2),11)),J82))</f>
        <v>5</v>
      </c>
      <c r="AE82" s="87">
        <f t="shared" si="53"/>
        <v>0</v>
      </c>
      <c r="AF82" s="88">
        <f>IF(L82="",0,IF(LEFT(L82,1)="-",(IF(ABS(L82)&gt;9,(ABS(L82)+2),11)),L82))</f>
        <v>0</v>
      </c>
      <c r="AG82" s="87">
        <f>IF(N82="",0,IF(LEFT(N82,1)="-",ABS(N82),(IF(N82&gt;9,N82+2,11))))</f>
        <v>0</v>
      </c>
      <c r="AH82" s="88">
        <f>IF(N82="",0,IF(LEFT(N82,1)="-",(IF(ABS(N82)&gt;9,(ABS(N82)+2),11)),N82))</f>
        <v>0</v>
      </c>
    </row>
    <row r="83" spans="1:34" ht="16.5" thickBot="1">
      <c r="A83" s="166" t="s">
        <v>103</v>
      </c>
      <c r="B83" s="221" t="str">
        <f>IF(B67&gt;"",B67,"")</f>
        <v>Heikki Järvinen</v>
      </c>
      <c r="C83" s="222" t="str">
        <f>IF(B68&gt;"",B68,"")</f>
        <v>Anders Lundström</v>
      </c>
      <c r="D83" s="308"/>
      <c r="E83" s="309"/>
      <c r="F83" s="259">
        <v>6</v>
      </c>
      <c r="G83" s="260"/>
      <c r="H83" s="259">
        <v>1</v>
      </c>
      <c r="I83" s="260"/>
      <c r="J83" s="259">
        <v>10</v>
      </c>
      <c r="K83" s="260"/>
      <c r="L83" s="259"/>
      <c r="M83" s="260"/>
      <c r="N83" s="259"/>
      <c r="O83" s="260"/>
      <c r="P83" s="167">
        <f t="shared" si="57"/>
        <v>3</v>
      </c>
      <c r="Q83" s="168">
        <f t="shared" si="58"/>
        <v>0</v>
      </c>
      <c r="R83" s="98"/>
      <c r="S83" s="169"/>
      <c r="T83" s="147"/>
      <c r="U83" s="170">
        <f t="shared" si="44"/>
        <v>34</v>
      </c>
      <c r="V83" s="171">
        <f t="shared" si="45"/>
        <v>17</v>
      </c>
      <c r="W83" s="172">
        <f t="shared" si="46"/>
        <v>17</v>
      </c>
      <c r="Y83" s="87">
        <f t="shared" si="47"/>
        <v>11</v>
      </c>
      <c r="Z83" s="88">
        <f>IF(F83="",0,IF(LEFT(F83,1)="-",(IF(ABS(F83)&gt;9,(ABS(F83)+2),11)),F83))</f>
        <v>6</v>
      </c>
      <c r="AA83" s="87">
        <f t="shared" si="49"/>
        <v>11</v>
      </c>
      <c r="AB83" s="88">
        <f>IF(H83="",0,IF(LEFT(H83,1)="-",(IF(ABS(H83)&gt;9,(ABS(H83)+2),11)),H83))</f>
        <v>1</v>
      </c>
      <c r="AC83" s="87">
        <f t="shared" si="51"/>
        <v>12</v>
      </c>
      <c r="AD83" s="88">
        <f>IF(J83="",0,IF(LEFT(J83,1)="-",(IF(ABS(J83)&gt;9,(ABS(J83)+2),11)),J83))</f>
        <v>10</v>
      </c>
      <c r="AE83" s="87">
        <f t="shared" si="53"/>
        <v>0</v>
      </c>
      <c r="AF83" s="88">
        <f>IF(L83="",0,IF(LEFT(L83,1)="-",(IF(ABS(L83)&gt;9,(ABS(L83)+2),11)),L83))</f>
        <v>0</v>
      </c>
      <c r="AG83" s="87">
        <f>IF(N83="",0,IF(LEFT(N83,1)="-",ABS(N83),(IF(N83&gt;9,N83+2,11))))</f>
        <v>0</v>
      </c>
      <c r="AH83" s="88">
        <f>IF(N83="",0,IF(LEFT(N83,1)="-",(IF(ABS(N83)&gt;9,(ABS(N83)+2),11)),N83))</f>
        <v>0</v>
      </c>
    </row>
    <row r="84" spans="2:3" ht="13.5" thickTop="1">
      <c r="B84" s="219"/>
      <c r="C84" s="220"/>
    </row>
    <row r="85" spans="2:3" ht="12.75">
      <c r="B85" s="219"/>
      <c r="C85" s="220"/>
    </row>
    <row r="86" spans="2:3" ht="12.75">
      <c r="B86" s="219"/>
      <c r="C86" s="220"/>
    </row>
    <row r="87" spans="2:3" ht="12.75">
      <c r="B87" s="219"/>
      <c r="C87" s="220"/>
    </row>
    <row r="88" spans="2:3" ht="12.75">
      <c r="B88" s="219"/>
      <c r="C88" s="220"/>
    </row>
    <row r="89" spans="2:3" ht="12.75">
      <c r="B89" s="219"/>
      <c r="C89" s="220"/>
    </row>
  </sheetData>
  <mergeCells count="324">
    <mergeCell ref="U52:V52"/>
    <mergeCell ref="L61:M61"/>
    <mergeCell ref="N61:O61"/>
    <mergeCell ref="D62:E62"/>
    <mergeCell ref="F62:G62"/>
    <mergeCell ref="H62:I62"/>
    <mergeCell ref="J62:K62"/>
    <mergeCell ref="L62:M62"/>
    <mergeCell ref="N62:O62"/>
    <mergeCell ref="C61:E61"/>
    <mergeCell ref="F61:G61"/>
    <mergeCell ref="H61:I61"/>
    <mergeCell ref="J61:K61"/>
    <mergeCell ref="N59:O59"/>
    <mergeCell ref="F60:G60"/>
    <mergeCell ref="H60:I60"/>
    <mergeCell ref="J60:K60"/>
    <mergeCell ref="L60:M60"/>
    <mergeCell ref="N60:O60"/>
    <mergeCell ref="F59:G59"/>
    <mergeCell ref="H59:I59"/>
    <mergeCell ref="J59:K59"/>
    <mergeCell ref="L59:M59"/>
    <mergeCell ref="P52:Q52"/>
    <mergeCell ref="J58:K58"/>
    <mergeCell ref="L58:M58"/>
    <mergeCell ref="N58:O58"/>
    <mergeCell ref="N56:O56"/>
    <mergeCell ref="J57:K57"/>
    <mergeCell ref="L57:M57"/>
    <mergeCell ref="C54:E54"/>
    <mergeCell ref="C56:E56"/>
    <mergeCell ref="F58:G58"/>
    <mergeCell ref="H58:I58"/>
    <mergeCell ref="F57:G57"/>
    <mergeCell ref="H57:I57"/>
    <mergeCell ref="L83:M83"/>
    <mergeCell ref="N83:O83"/>
    <mergeCell ref="D83:E83"/>
    <mergeCell ref="F83:G83"/>
    <mergeCell ref="H83:I83"/>
    <mergeCell ref="J83:K83"/>
    <mergeCell ref="N81:O81"/>
    <mergeCell ref="C82:E82"/>
    <mergeCell ref="F82:G82"/>
    <mergeCell ref="H82:I82"/>
    <mergeCell ref="J82:K82"/>
    <mergeCell ref="L82:M82"/>
    <mergeCell ref="N82:O82"/>
    <mergeCell ref="F81:G81"/>
    <mergeCell ref="H81:I81"/>
    <mergeCell ref="J81:K81"/>
    <mergeCell ref="L81:M81"/>
    <mergeCell ref="N79:O79"/>
    <mergeCell ref="F80:G80"/>
    <mergeCell ref="H80:I80"/>
    <mergeCell ref="J80:K80"/>
    <mergeCell ref="L80:M80"/>
    <mergeCell ref="N80:O80"/>
    <mergeCell ref="F79:G79"/>
    <mergeCell ref="H79:I79"/>
    <mergeCell ref="J79:K79"/>
    <mergeCell ref="L79:M79"/>
    <mergeCell ref="P73:Q73"/>
    <mergeCell ref="U73:V73"/>
    <mergeCell ref="C75:E75"/>
    <mergeCell ref="C77:E77"/>
    <mergeCell ref="F74:G74"/>
    <mergeCell ref="H74:I74"/>
    <mergeCell ref="J74:K74"/>
    <mergeCell ref="L74:M74"/>
    <mergeCell ref="N74:O74"/>
    <mergeCell ref="N21:O21"/>
    <mergeCell ref="C13:E13"/>
    <mergeCell ref="C15:E15"/>
    <mergeCell ref="C20:E20"/>
    <mergeCell ref="D21:E21"/>
    <mergeCell ref="F21:G21"/>
    <mergeCell ref="H21:I21"/>
    <mergeCell ref="J21:K21"/>
    <mergeCell ref="L21:M21"/>
    <mergeCell ref="N19:O19"/>
    <mergeCell ref="N20:O20"/>
    <mergeCell ref="F19:G19"/>
    <mergeCell ref="H19:I19"/>
    <mergeCell ref="J19:K19"/>
    <mergeCell ref="L19:M19"/>
    <mergeCell ref="F20:G20"/>
    <mergeCell ref="H20:I20"/>
    <mergeCell ref="J20:K20"/>
    <mergeCell ref="L20:M20"/>
    <mergeCell ref="N17:O17"/>
    <mergeCell ref="F18:G18"/>
    <mergeCell ref="H18:I18"/>
    <mergeCell ref="J18:K18"/>
    <mergeCell ref="L18:M18"/>
    <mergeCell ref="N18:O18"/>
    <mergeCell ref="F17:G17"/>
    <mergeCell ref="H17:I17"/>
    <mergeCell ref="J17:K17"/>
    <mergeCell ref="L17:M17"/>
    <mergeCell ref="N15:O15"/>
    <mergeCell ref="F16:G16"/>
    <mergeCell ref="H16:I16"/>
    <mergeCell ref="J16:K16"/>
    <mergeCell ref="L16:M16"/>
    <mergeCell ref="N16:O16"/>
    <mergeCell ref="F15:G15"/>
    <mergeCell ref="H15:I15"/>
    <mergeCell ref="J15:K15"/>
    <mergeCell ref="L15:M15"/>
    <mergeCell ref="N13:O13"/>
    <mergeCell ref="F14:G14"/>
    <mergeCell ref="H14:I14"/>
    <mergeCell ref="J14:K14"/>
    <mergeCell ref="L14:M14"/>
    <mergeCell ref="N14:O14"/>
    <mergeCell ref="F13:G13"/>
    <mergeCell ref="H13:I13"/>
    <mergeCell ref="J13:K13"/>
    <mergeCell ref="L13:M13"/>
    <mergeCell ref="N57:O57"/>
    <mergeCell ref="F56:G56"/>
    <mergeCell ref="H56:I56"/>
    <mergeCell ref="J56:K56"/>
    <mergeCell ref="L56:M56"/>
    <mergeCell ref="N54:O54"/>
    <mergeCell ref="F55:G55"/>
    <mergeCell ref="H55:I55"/>
    <mergeCell ref="J55:K55"/>
    <mergeCell ref="L55:M55"/>
    <mergeCell ref="N55:O55"/>
    <mergeCell ref="F54:G54"/>
    <mergeCell ref="H54:I54"/>
    <mergeCell ref="J54:K54"/>
    <mergeCell ref="L54:M54"/>
    <mergeCell ref="N52:O52"/>
    <mergeCell ref="F53:G53"/>
    <mergeCell ref="H53:I53"/>
    <mergeCell ref="J53:K53"/>
    <mergeCell ref="L53:M53"/>
    <mergeCell ref="N53:O53"/>
    <mergeCell ref="F52:G52"/>
    <mergeCell ref="H52:I52"/>
    <mergeCell ref="J52:K52"/>
    <mergeCell ref="L52:M52"/>
    <mergeCell ref="R48:S48"/>
    <mergeCell ref="R49:S49"/>
    <mergeCell ref="R50:S50"/>
    <mergeCell ref="L45:M45"/>
    <mergeCell ref="R45:S45"/>
    <mergeCell ref="R46:S46"/>
    <mergeCell ref="R47:S47"/>
    <mergeCell ref="P45:Q45"/>
    <mergeCell ref="D45:E45"/>
    <mergeCell ref="F45:G45"/>
    <mergeCell ref="H45:I45"/>
    <mergeCell ref="J45:K45"/>
    <mergeCell ref="N43:P43"/>
    <mergeCell ref="Q43:S43"/>
    <mergeCell ref="D44:F44"/>
    <mergeCell ref="G44:I44"/>
    <mergeCell ref="J44:M44"/>
    <mergeCell ref="J43:M43"/>
    <mergeCell ref="Q44:S44"/>
    <mergeCell ref="N44:P44"/>
    <mergeCell ref="L39:M39"/>
    <mergeCell ref="H40:I40"/>
    <mergeCell ref="J40:K40"/>
    <mergeCell ref="L40:M40"/>
    <mergeCell ref="N39:O39"/>
    <mergeCell ref="H37:I37"/>
    <mergeCell ref="J37:K37"/>
    <mergeCell ref="L37:M37"/>
    <mergeCell ref="N37:O37"/>
    <mergeCell ref="H38:I38"/>
    <mergeCell ref="J38:K38"/>
    <mergeCell ref="L38:M38"/>
    <mergeCell ref="H39:I39"/>
    <mergeCell ref="J39:K39"/>
    <mergeCell ref="L34:M34"/>
    <mergeCell ref="N36:O36"/>
    <mergeCell ref="H36:I36"/>
    <mergeCell ref="J36:K36"/>
    <mergeCell ref="L36:M36"/>
    <mergeCell ref="H35:I35"/>
    <mergeCell ref="J35:K35"/>
    <mergeCell ref="L35:M35"/>
    <mergeCell ref="R28:S28"/>
    <mergeCell ref="R29:S29"/>
    <mergeCell ref="F33:G33"/>
    <mergeCell ref="H33:I33"/>
    <mergeCell ref="J33:K33"/>
    <mergeCell ref="L33:M33"/>
    <mergeCell ref="N33:O33"/>
    <mergeCell ref="J64:M64"/>
    <mergeCell ref="N64:P64"/>
    <mergeCell ref="Q64:S64"/>
    <mergeCell ref="D65:F65"/>
    <mergeCell ref="G65:I65"/>
    <mergeCell ref="J65:M65"/>
    <mergeCell ref="N65:P65"/>
    <mergeCell ref="Q65:S65"/>
    <mergeCell ref="D66:E66"/>
    <mergeCell ref="F66:G66"/>
    <mergeCell ref="H66:I66"/>
    <mergeCell ref="J66:K66"/>
    <mergeCell ref="L66:M66"/>
    <mergeCell ref="R66:S66"/>
    <mergeCell ref="R67:S67"/>
    <mergeCell ref="R68:S68"/>
    <mergeCell ref="P66:Q66"/>
    <mergeCell ref="R69:S69"/>
    <mergeCell ref="R70:S70"/>
    <mergeCell ref="R71:S71"/>
    <mergeCell ref="N73:O73"/>
    <mergeCell ref="F73:G73"/>
    <mergeCell ref="H73:I73"/>
    <mergeCell ref="J73:K73"/>
    <mergeCell ref="L73:M73"/>
    <mergeCell ref="N75:O75"/>
    <mergeCell ref="F76:G76"/>
    <mergeCell ref="H76:I76"/>
    <mergeCell ref="J76:K76"/>
    <mergeCell ref="L76:M76"/>
    <mergeCell ref="N76:O76"/>
    <mergeCell ref="F75:G75"/>
    <mergeCell ref="H75:I75"/>
    <mergeCell ref="J75:K75"/>
    <mergeCell ref="L75:M75"/>
    <mergeCell ref="N77:O77"/>
    <mergeCell ref="F78:G78"/>
    <mergeCell ref="H78:I78"/>
    <mergeCell ref="J78:K78"/>
    <mergeCell ref="L78:M78"/>
    <mergeCell ref="N78:O78"/>
    <mergeCell ref="F77:G77"/>
    <mergeCell ref="H77:I77"/>
    <mergeCell ref="J77:K77"/>
    <mergeCell ref="L77:M77"/>
    <mergeCell ref="J2:M2"/>
    <mergeCell ref="N2:P2"/>
    <mergeCell ref="Q2:S2"/>
    <mergeCell ref="D3:F3"/>
    <mergeCell ref="G3:I3"/>
    <mergeCell ref="J3:M3"/>
    <mergeCell ref="N3:P3"/>
    <mergeCell ref="Q3:S3"/>
    <mergeCell ref="R4:S4"/>
    <mergeCell ref="R5:S5"/>
    <mergeCell ref="D4:E4"/>
    <mergeCell ref="F4:G4"/>
    <mergeCell ref="H4:I4"/>
    <mergeCell ref="J4:K4"/>
    <mergeCell ref="N11:O11"/>
    <mergeCell ref="P11:Q11"/>
    <mergeCell ref="L4:M4"/>
    <mergeCell ref="P4:Q4"/>
    <mergeCell ref="R6:S6"/>
    <mergeCell ref="R7:S7"/>
    <mergeCell ref="R8:S8"/>
    <mergeCell ref="R9:S9"/>
    <mergeCell ref="U11:V11"/>
    <mergeCell ref="F12:G12"/>
    <mergeCell ref="H12:I12"/>
    <mergeCell ref="J12:K12"/>
    <mergeCell ref="L12:M12"/>
    <mergeCell ref="N12:O12"/>
    <mergeCell ref="F11:G11"/>
    <mergeCell ref="H11:I11"/>
    <mergeCell ref="J11:K11"/>
    <mergeCell ref="L11:M11"/>
    <mergeCell ref="D41:E41"/>
    <mergeCell ref="F41:G41"/>
    <mergeCell ref="H41:I41"/>
    <mergeCell ref="J41:K41"/>
    <mergeCell ref="N40:O40"/>
    <mergeCell ref="C33:E33"/>
    <mergeCell ref="C35:E35"/>
    <mergeCell ref="C40:E40"/>
    <mergeCell ref="F40:G40"/>
    <mergeCell ref="F35:G35"/>
    <mergeCell ref="F34:G34"/>
    <mergeCell ref="F37:G37"/>
    <mergeCell ref="F36:G36"/>
    <mergeCell ref="F39:G39"/>
    <mergeCell ref="F38:G38"/>
    <mergeCell ref="U31:V31"/>
    <mergeCell ref="F32:G32"/>
    <mergeCell ref="H32:I32"/>
    <mergeCell ref="J32:K32"/>
    <mergeCell ref="L32:M32"/>
    <mergeCell ref="N32:O32"/>
    <mergeCell ref="N35:O35"/>
    <mergeCell ref="H34:I34"/>
    <mergeCell ref="J34:K34"/>
    <mergeCell ref="R24:S24"/>
    <mergeCell ref="R25:S25"/>
    <mergeCell ref="R26:S26"/>
    <mergeCell ref="F31:G31"/>
    <mergeCell ref="H31:I31"/>
    <mergeCell ref="J31:K31"/>
    <mergeCell ref="L31:M31"/>
    <mergeCell ref="N31:O31"/>
    <mergeCell ref="P31:Q31"/>
    <mergeCell ref="R27:S27"/>
    <mergeCell ref="D24:E24"/>
    <mergeCell ref="F24:G24"/>
    <mergeCell ref="H24:I24"/>
    <mergeCell ref="J24:K24"/>
    <mergeCell ref="D23:F23"/>
    <mergeCell ref="G23:I23"/>
    <mergeCell ref="J23:M23"/>
    <mergeCell ref="N23:P23"/>
    <mergeCell ref="L41:M41"/>
    <mergeCell ref="N41:O41"/>
    <mergeCell ref="J22:M22"/>
    <mergeCell ref="N22:P22"/>
    <mergeCell ref="L24:M24"/>
    <mergeCell ref="P24:Q24"/>
    <mergeCell ref="N34:O34"/>
    <mergeCell ref="N38:O38"/>
    <mergeCell ref="Q22:S22"/>
    <mergeCell ref="Q23:S23"/>
  </mergeCells>
  <printOptions/>
  <pageMargins left="0" right="0" top="0" bottom="0" header="0" footer="0"/>
  <pageSetup horizontalDpi="600" verticalDpi="600" orientation="landscape" paperSize="9" scale="140" r:id="rId1"/>
  <rowBreaks count="3" manualBreakCount="3">
    <brk id="21" max="18" man="1"/>
    <brk id="42" max="18" man="1"/>
    <brk id="63" max="1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6" sqref="A16:IV16"/>
    </sheetView>
  </sheetViews>
  <sheetFormatPr defaultColWidth="9.140625" defaultRowHeight="12.75"/>
  <cols>
    <col min="1" max="1" width="3.7109375" style="0" customWidth="1"/>
    <col min="2" max="2" width="4.140625" style="0" customWidth="1"/>
    <col min="3" max="3" width="21.00390625" style="0" customWidth="1"/>
    <col min="4" max="4" width="13.00390625" style="0" customWidth="1"/>
    <col min="5" max="9" width="17.140625" style="0" customWidth="1"/>
  </cols>
  <sheetData>
    <row r="1" spans="1:10" ht="18">
      <c r="A1" s="175"/>
      <c r="B1" s="176" t="s">
        <v>151</v>
      </c>
      <c r="C1" s="177"/>
      <c r="D1" s="177"/>
      <c r="E1" s="178"/>
      <c r="F1" s="179"/>
      <c r="G1" s="180"/>
      <c r="H1" s="180"/>
      <c r="I1" s="181"/>
      <c r="J1" s="181"/>
    </row>
    <row r="2" spans="1:10" ht="15">
      <c r="A2" s="175"/>
      <c r="B2" s="182" t="s">
        <v>238</v>
      </c>
      <c r="C2" s="183"/>
      <c r="D2" s="183"/>
      <c r="E2" s="184"/>
      <c r="F2" s="179"/>
      <c r="G2" s="180"/>
      <c r="H2" s="180"/>
      <c r="I2" s="181"/>
      <c r="J2" s="181"/>
    </row>
    <row r="3" spans="1:10" ht="15.75" thickBot="1">
      <c r="A3" s="175"/>
      <c r="B3" s="185"/>
      <c r="C3" s="186"/>
      <c r="D3" s="186"/>
      <c r="E3" s="187"/>
      <c r="F3" s="179"/>
      <c r="G3" s="180"/>
      <c r="H3" s="180"/>
      <c r="I3" s="181"/>
      <c r="J3" s="181"/>
    </row>
    <row r="4" spans="1:10" ht="12.75">
      <c r="A4" s="188"/>
      <c r="B4" s="189"/>
      <c r="C4" s="189"/>
      <c r="D4" s="189"/>
      <c r="E4" s="190"/>
      <c r="F4" s="180"/>
      <c r="G4" s="180"/>
      <c r="H4" s="180"/>
      <c r="I4" s="181"/>
      <c r="J4" s="181"/>
    </row>
    <row r="5" spans="1:10" ht="12.75">
      <c r="A5" s="191"/>
      <c r="B5" s="191" t="s">
        <v>121</v>
      </c>
      <c r="C5" s="191" t="s">
        <v>122</v>
      </c>
      <c r="D5" s="191" t="s">
        <v>2</v>
      </c>
      <c r="E5" s="179"/>
      <c r="F5" s="180"/>
      <c r="G5" s="180"/>
      <c r="H5" s="180"/>
      <c r="I5" s="180"/>
      <c r="J5" s="181"/>
    </row>
    <row r="6" spans="1:10" ht="12.75">
      <c r="A6" s="192" t="s">
        <v>80</v>
      </c>
      <c r="B6" s="192"/>
      <c r="C6" s="192" t="s">
        <v>24</v>
      </c>
      <c r="D6" s="192" t="s">
        <v>8</v>
      </c>
      <c r="E6" s="193" t="s">
        <v>24</v>
      </c>
      <c r="F6" s="194"/>
      <c r="G6" s="194"/>
      <c r="H6" s="194"/>
      <c r="I6" s="194"/>
      <c r="J6" s="195"/>
    </row>
    <row r="7" spans="1:10" ht="12.75">
      <c r="A7" s="192" t="s">
        <v>81</v>
      </c>
      <c r="B7" s="192"/>
      <c r="C7" s="192"/>
      <c r="D7" s="192"/>
      <c r="E7" s="196"/>
      <c r="F7" s="193" t="s">
        <v>24</v>
      </c>
      <c r="G7" s="194"/>
      <c r="H7" s="194"/>
      <c r="I7" s="194"/>
      <c r="J7" s="195"/>
    </row>
    <row r="8" spans="1:10" ht="12.75">
      <c r="A8" s="197" t="s">
        <v>82</v>
      </c>
      <c r="B8" s="197"/>
      <c r="C8" s="197"/>
      <c r="D8" s="197"/>
      <c r="E8" s="198" t="s">
        <v>61</v>
      </c>
      <c r="F8" s="196" t="s">
        <v>241</v>
      </c>
      <c r="G8" s="199"/>
      <c r="H8" s="194"/>
      <c r="I8" s="194"/>
      <c r="J8" s="195"/>
    </row>
    <row r="9" spans="1:10" ht="12.75">
      <c r="A9" s="197" t="s">
        <v>83</v>
      </c>
      <c r="B9" s="191"/>
      <c r="C9" s="191" t="s">
        <v>61</v>
      </c>
      <c r="D9" s="191" t="s">
        <v>23</v>
      </c>
      <c r="E9" s="200"/>
      <c r="F9" s="201"/>
      <c r="G9" s="193" t="s">
        <v>46</v>
      </c>
      <c r="H9" s="213"/>
      <c r="I9" s="194"/>
      <c r="J9" s="195"/>
    </row>
    <row r="10" spans="1:10" ht="12.75">
      <c r="A10" s="192" t="s">
        <v>106</v>
      </c>
      <c r="B10" s="192"/>
      <c r="C10" s="192" t="s">
        <v>46</v>
      </c>
      <c r="D10" s="192" t="s">
        <v>8</v>
      </c>
      <c r="E10" s="193" t="s">
        <v>46</v>
      </c>
      <c r="F10" s="201"/>
      <c r="G10" s="207" t="s">
        <v>239</v>
      </c>
      <c r="H10" s="214"/>
      <c r="I10" s="211"/>
      <c r="J10" s="195"/>
    </row>
    <row r="11" spans="1:10" ht="12.75">
      <c r="A11" s="192" t="s">
        <v>124</v>
      </c>
      <c r="B11" s="217"/>
      <c r="C11" s="217"/>
      <c r="D11" s="217"/>
      <c r="E11" s="196"/>
      <c r="F11" s="198" t="s">
        <v>46</v>
      </c>
      <c r="G11" s="208"/>
      <c r="H11" s="214"/>
      <c r="I11" s="211"/>
      <c r="J11" s="195"/>
    </row>
    <row r="12" spans="1:10" ht="12.75">
      <c r="A12" s="197" t="s">
        <v>125</v>
      </c>
      <c r="B12" s="197"/>
      <c r="C12" s="197"/>
      <c r="D12" s="197"/>
      <c r="E12" s="198" t="s">
        <v>44</v>
      </c>
      <c r="F12" s="200" t="s">
        <v>240</v>
      </c>
      <c r="G12" s="209"/>
      <c r="H12" s="214"/>
      <c r="I12" s="211"/>
      <c r="J12" s="195"/>
    </row>
    <row r="13" spans="1:10" ht="12.75">
      <c r="A13" s="197" t="s">
        <v>126</v>
      </c>
      <c r="B13" s="197"/>
      <c r="C13" s="197" t="s">
        <v>44</v>
      </c>
      <c r="D13" s="197" t="s">
        <v>8</v>
      </c>
      <c r="E13" s="200"/>
      <c r="F13" s="194"/>
      <c r="G13" s="209"/>
      <c r="H13" s="215"/>
      <c r="I13" s="211"/>
      <c r="J13" s="195"/>
    </row>
    <row r="14" spans="2:4" ht="12.75">
      <c r="B14" t="s">
        <v>87</v>
      </c>
      <c r="C14" t="s">
        <v>122</v>
      </c>
      <c r="D14" t="s">
        <v>2</v>
      </c>
    </row>
    <row r="15" spans="2:4" ht="12.75">
      <c r="B15">
        <v>1</v>
      </c>
      <c r="C15" s="205" t="s">
        <v>46</v>
      </c>
      <c r="D15" t="s">
        <v>8</v>
      </c>
    </row>
    <row r="16" spans="2:4" ht="12.75">
      <c r="B16">
        <v>2</v>
      </c>
      <c r="C16" s="205" t="s">
        <v>24</v>
      </c>
      <c r="D16" t="s">
        <v>8</v>
      </c>
    </row>
    <row r="17" spans="2:4" ht="12.75">
      <c r="B17">
        <v>3</v>
      </c>
      <c r="C17" s="205" t="s">
        <v>61</v>
      </c>
      <c r="D17" t="s">
        <v>23</v>
      </c>
    </row>
    <row r="18" spans="2:4" ht="12.75">
      <c r="B18">
        <v>3</v>
      </c>
      <c r="C18" s="206" t="s">
        <v>44</v>
      </c>
      <c r="D18" t="s">
        <v>8</v>
      </c>
    </row>
    <row r="19" ht="12.75">
      <c r="C19" s="205"/>
    </row>
    <row r="20" ht="12.75">
      <c r="C20" s="206"/>
    </row>
    <row r="21" ht="12.75">
      <c r="C21" s="205"/>
    </row>
    <row r="22" ht="12.75">
      <c r="C22" s="206"/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21"/>
  <sheetViews>
    <sheetView zoomScaleSheetLayoutView="100" workbookViewId="0" topLeftCell="A1">
      <selection activeCell="A16" sqref="A16:IV16"/>
    </sheetView>
  </sheetViews>
  <sheetFormatPr defaultColWidth="9.140625" defaultRowHeight="12.75"/>
  <cols>
    <col min="1" max="1" width="4.7109375" style="0" customWidth="1"/>
    <col min="2" max="2" width="18.8515625" style="0" customWidth="1"/>
    <col min="3" max="3" width="11.28125" style="0" customWidth="1"/>
    <col min="4" max="8" width="3.00390625" style="0" customWidth="1"/>
    <col min="9" max="9" width="3.28125" style="0" customWidth="1"/>
    <col min="10" max="15" width="3.00390625" style="0" customWidth="1"/>
    <col min="16" max="16" width="4.28125" style="0" customWidth="1"/>
    <col min="17" max="17" width="3.7109375" style="0" customWidth="1"/>
    <col min="18" max="19" width="3.00390625" style="0" customWidth="1"/>
  </cols>
  <sheetData>
    <row r="1" spans="1:34" ht="18.75" thickBot="1">
      <c r="A1" s="1" t="s">
        <v>316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20" ht="16.5" thickTop="1">
      <c r="A2" s="3"/>
      <c r="B2" s="4" t="s">
        <v>114</v>
      </c>
      <c r="C2" s="5"/>
      <c r="D2" s="5"/>
      <c r="E2" s="5"/>
      <c r="F2" s="6"/>
      <c r="G2" s="5"/>
      <c r="H2" s="7" t="s">
        <v>72</v>
      </c>
      <c r="I2" s="8"/>
      <c r="J2" s="258" t="s">
        <v>45</v>
      </c>
      <c r="K2" s="261"/>
      <c r="L2" s="261"/>
      <c r="M2" s="262"/>
      <c r="N2" s="263" t="s">
        <v>73</v>
      </c>
      <c r="O2" s="264"/>
      <c r="P2" s="264"/>
      <c r="Q2" s="273" t="s">
        <v>74</v>
      </c>
      <c r="R2" s="273"/>
      <c r="S2" s="274"/>
      <c r="T2" s="102"/>
    </row>
    <row r="3" spans="1:20" ht="16.5" thickBot="1">
      <c r="A3" s="9"/>
      <c r="B3" s="10" t="s">
        <v>23</v>
      </c>
      <c r="C3" s="11" t="s">
        <v>75</v>
      </c>
      <c r="D3" s="278"/>
      <c r="E3" s="279"/>
      <c r="F3" s="280"/>
      <c r="G3" s="281" t="s">
        <v>76</v>
      </c>
      <c r="H3" s="282"/>
      <c r="I3" s="282"/>
      <c r="J3" s="283">
        <v>39852</v>
      </c>
      <c r="K3" s="283"/>
      <c r="L3" s="283"/>
      <c r="M3" s="284"/>
      <c r="N3" s="285" t="s">
        <v>77</v>
      </c>
      <c r="O3" s="286"/>
      <c r="P3" s="286"/>
      <c r="Q3" s="275"/>
      <c r="R3" s="276"/>
      <c r="S3" s="277"/>
      <c r="T3" s="102"/>
    </row>
    <row r="4" spans="1:23" ht="15.75" thickTop="1">
      <c r="A4" s="103"/>
      <c r="B4" s="15" t="s">
        <v>78</v>
      </c>
      <c r="C4" s="16" t="s">
        <v>79</v>
      </c>
      <c r="D4" s="265" t="s">
        <v>80</v>
      </c>
      <c r="E4" s="266"/>
      <c r="F4" s="265" t="s">
        <v>81</v>
      </c>
      <c r="G4" s="266"/>
      <c r="H4" s="265" t="s">
        <v>82</v>
      </c>
      <c r="I4" s="266"/>
      <c r="J4" s="265" t="s">
        <v>83</v>
      </c>
      <c r="K4" s="266"/>
      <c r="L4" s="265" t="s">
        <v>106</v>
      </c>
      <c r="M4" s="266"/>
      <c r="N4" s="104" t="s">
        <v>84</v>
      </c>
      <c r="O4" s="105" t="s">
        <v>85</v>
      </c>
      <c r="P4" s="267" t="s">
        <v>86</v>
      </c>
      <c r="Q4" s="268"/>
      <c r="R4" s="287" t="s">
        <v>87</v>
      </c>
      <c r="S4" s="288"/>
      <c r="T4" s="102"/>
      <c r="U4" s="106" t="s">
        <v>88</v>
      </c>
      <c r="V4" s="107"/>
      <c r="W4" s="108" t="s">
        <v>89</v>
      </c>
    </row>
    <row r="5" spans="1:23" ht="12.75">
      <c r="A5" s="109" t="s">
        <v>80</v>
      </c>
      <c r="B5" s="25" t="s">
        <v>46</v>
      </c>
      <c r="C5" s="26" t="s">
        <v>8</v>
      </c>
      <c r="D5" s="112"/>
      <c r="E5" s="113"/>
      <c r="F5" s="114">
        <f>P21</f>
        <v>3</v>
      </c>
      <c r="G5" s="115">
        <f>Q21</f>
        <v>2</v>
      </c>
      <c r="H5" s="114">
        <f>P17</f>
        <v>3</v>
      </c>
      <c r="I5" s="115">
        <f>Q17</f>
        <v>0</v>
      </c>
      <c r="J5" s="114">
        <f>P15</f>
        <v>3</v>
      </c>
      <c r="K5" s="115">
        <f>Q15</f>
        <v>0</v>
      </c>
      <c r="L5" s="114">
        <f>P12</f>
        <v>3</v>
      </c>
      <c r="M5" s="115">
        <f>Q12</f>
        <v>0</v>
      </c>
      <c r="N5" s="116">
        <f>IF(SUM(D5:M5)=0,"",COUNTIF(E5:E9,3))</f>
        <v>4</v>
      </c>
      <c r="O5" s="117">
        <f>IF(SUM(D5:M5)=0,"",COUNTIF(D5:D9,3))</f>
        <v>0</v>
      </c>
      <c r="P5" s="33">
        <f>IF(SUM(D5:M5)=0,"",SUM(E5:E9))</f>
        <v>12</v>
      </c>
      <c r="Q5" s="34">
        <f>IF(SUM(D5:M5)=0,"",SUM(D5:D9))</f>
        <v>2</v>
      </c>
      <c r="R5" s="289">
        <v>1</v>
      </c>
      <c r="S5" s="290"/>
      <c r="T5" s="102"/>
      <c r="U5" s="118">
        <f>+U12+U15+U17+U21</f>
        <v>143</v>
      </c>
      <c r="V5" s="119">
        <f>+V12+V15+V17+V21</f>
        <v>93</v>
      </c>
      <c r="W5" s="37">
        <f>+U5-V5</f>
        <v>50</v>
      </c>
    </row>
    <row r="6" spans="1:23" ht="13.5" thickBot="1">
      <c r="A6" s="120" t="s">
        <v>81</v>
      </c>
      <c r="B6" s="45" t="s">
        <v>44</v>
      </c>
      <c r="C6" s="46" t="s">
        <v>8</v>
      </c>
      <c r="D6" s="121">
        <f>Q21</f>
        <v>2</v>
      </c>
      <c r="E6" s="122">
        <f>P21</f>
        <v>3</v>
      </c>
      <c r="F6" s="123"/>
      <c r="G6" s="124"/>
      <c r="H6" s="125">
        <f>P19</f>
        <v>3</v>
      </c>
      <c r="I6" s="126">
        <f>Q19</f>
        <v>0</v>
      </c>
      <c r="J6" s="125">
        <f>P13</f>
        <v>3</v>
      </c>
      <c r="K6" s="126">
        <f>Q13</f>
        <v>0</v>
      </c>
      <c r="L6" s="125">
        <f>P16</f>
        <v>3</v>
      </c>
      <c r="M6" s="126">
        <f>Q16</f>
        <v>0</v>
      </c>
      <c r="N6" s="116">
        <f>IF(SUM(D6:M6)=0,"",COUNTIF(G5:G9,3))</f>
        <v>3</v>
      </c>
      <c r="O6" s="117">
        <f>IF(SUM(D6:M6)=0,"",COUNTIF(F5:F9,3))</f>
        <v>1</v>
      </c>
      <c r="P6" s="33">
        <f>IF(SUM(D6:M6)=0,"",SUM(G5:G9))</f>
        <v>11</v>
      </c>
      <c r="Q6" s="34">
        <f>IF(SUM(D6:M6)=0,"",SUM(F5:F9))</f>
        <v>3</v>
      </c>
      <c r="R6" s="289">
        <v>2</v>
      </c>
      <c r="S6" s="290"/>
      <c r="T6" s="102"/>
      <c r="U6" s="118">
        <f>+U13+U16+U19+V21</f>
        <v>149</v>
      </c>
      <c r="V6" s="119">
        <f>+V13+V16+V19+U21</f>
        <v>105</v>
      </c>
      <c r="W6" s="37">
        <f>+U6-V6</f>
        <v>44</v>
      </c>
    </row>
    <row r="7" spans="1:23" ht="13.5" thickTop="1">
      <c r="A7" s="120" t="s">
        <v>82</v>
      </c>
      <c r="B7" s="25" t="s">
        <v>61</v>
      </c>
      <c r="C7" s="39" t="s">
        <v>23</v>
      </c>
      <c r="D7" s="127">
        <f>Q17</f>
        <v>0</v>
      </c>
      <c r="E7" s="122">
        <f>P17</f>
        <v>3</v>
      </c>
      <c r="F7" s="127">
        <f>Q19</f>
        <v>0</v>
      </c>
      <c r="G7" s="122">
        <f>P19</f>
        <v>3</v>
      </c>
      <c r="H7" s="123"/>
      <c r="I7" s="124"/>
      <c r="J7" s="125">
        <f>P20</f>
        <v>3</v>
      </c>
      <c r="K7" s="126">
        <f>Q20</f>
        <v>0</v>
      </c>
      <c r="L7" s="125">
        <f>P14</f>
        <v>3</v>
      </c>
      <c r="M7" s="126">
        <f>Q14</f>
        <v>1</v>
      </c>
      <c r="N7" s="116">
        <f>IF(SUM(D7:M7)=0,"",COUNTIF(I5:I9,3))</f>
        <v>2</v>
      </c>
      <c r="O7" s="117">
        <f>IF(SUM(D7:M7)=0,"",COUNTIF(H5:H9,3))</f>
        <v>2</v>
      </c>
      <c r="P7" s="33">
        <f>IF(SUM(D7:M7)=0,"",SUM(I5:I9))</f>
        <v>6</v>
      </c>
      <c r="Q7" s="34">
        <f>IF(SUM(D7:M7)=0,"",SUM(H5:H9))</f>
        <v>7</v>
      </c>
      <c r="R7" s="289">
        <v>3</v>
      </c>
      <c r="S7" s="290"/>
      <c r="T7" s="102"/>
      <c r="U7" s="118">
        <f>+U14+V17+V19+U20</f>
        <v>120</v>
      </c>
      <c r="V7" s="119">
        <f>+V14+U17+U19+V20</f>
        <v>115</v>
      </c>
      <c r="W7" s="37">
        <f>+U7-V7</f>
        <v>5</v>
      </c>
    </row>
    <row r="8" spans="1:23" ht="12.75">
      <c r="A8" s="120" t="s">
        <v>83</v>
      </c>
      <c r="B8" s="110" t="s">
        <v>55</v>
      </c>
      <c r="C8" s="111" t="s">
        <v>8</v>
      </c>
      <c r="D8" s="127">
        <f>Q15</f>
        <v>0</v>
      </c>
      <c r="E8" s="122">
        <f>P15</f>
        <v>3</v>
      </c>
      <c r="F8" s="127">
        <f>Q13</f>
        <v>0</v>
      </c>
      <c r="G8" s="122">
        <f>P13</f>
        <v>3</v>
      </c>
      <c r="H8" s="127">
        <f>Q20</f>
        <v>0</v>
      </c>
      <c r="I8" s="122">
        <f>P20</f>
        <v>3</v>
      </c>
      <c r="J8" s="123"/>
      <c r="K8" s="124"/>
      <c r="L8" s="125">
        <f>P18</f>
        <v>3</v>
      </c>
      <c r="M8" s="126">
        <f>Q18</f>
        <v>1</v>
      </c>
      <c r="N8" s="116">
        <f>IF(SUM(D8:M8)=0,"",COUNTIF(K5:K9,3))</f>
        <v>1</v>
      </c>
      <c r="O8" s="117">
        <f>IF(SUM(D8:M8)=0,"",COUNTIF(J5:J9,3))</f>
        <v>3</v>
      </c>
      <c r="P8" s="33">
        <f>IF(SUM(D8:M8)=0,"",SUM(K5:K9))</f>
        <v>3</v>
      </c>
      <c r="Q8" s="34">
        <f>IF(SUM(D8:M8)=0,"",SUM(J5:J9))</f>
        <v>10</v>
      </c>
      <c r="R8" s="289">
        <v>4</v>
      </c>
      <c r="S8" s="290"/>
      <c r="T8" s="102"/>
      <c r="U8" s="118">
        <f>+V13+V15+U18+V20</f>
        <v>96</v>
      </c>
      <c r="V8" s="119">
        <f>+U13+U15+V18+U20</f>
        <v>130</v>
      </c>
      <c r="W8" s="37">
        <f>+U8-V8</f>
        <v>-34</v>
      </c>
    </row>
    <row r="9" spans="1:23" ht="13.5" thickBot="1">
      <c r="A9" s="128" t="s">
        <v>106</v>
      </c>
      <c r="B9" s="129" t="s">
        <v>70</v>
      </c>
      <c r="C9" s="130" t="s">
        <v>3</v>
      </c>
      <c r="D9" s="131">
        <f>Q12</f>
        <v>0</v>
      </c>
      <c r="E9" s="132">
        <f>P12</f>
        <v>3</v>
      </c>
      <c r="F9" s="131">
        <f>Q16</f>
        <v>0</v>
      </c>
      <c r="G9" s="132">
        <f>P16</f>
        <v>3</v>
      </c>
      <c r="H9" s="131">
        <f>Q14</f>
        <v>1</v>
      </c>
      <c r="I9" s="132">
        <f>P14</f>
        <v>3</v>
      </c>
      <c r="J9" s="131">
        <f>Q18</f>
        <v>1</v>
      </c>
      <c r="K9" s="132">
        <f>P18</f>
        <v>3</v>
      </c>
      <c r="L9" s="133"/>
      <c r="M9" s="134"/>
      <c r="N9" s="135">
        <f>IF(SUM(D9:M9)=0,"",COUNTIF(M5:M9,3))</f>
        <v>0</v>
      </c>
      <c r="O9" s="132">
        <f>IF(SUM(D9:M9)=0,"",COUNTIF(L5:L9,3))</f>
        <v>4</v>
      </c>
      <c r="P9" s="53">
        <f>IF(SUM(D9:M9)=0,"",SUM(M5:M9))</f>
        <v>2</v>
      </c>
      <c r="Q9" s="54">
        <f>IF(SUM(D9:M9)=0,"",SUM(L5:L9))</f>
        <v>12</v>
      </c>
      <c r="R9" s="310">
        <v>5</v>
      </c>
      <c r="S9" s="311"/>
      <c r="T9" s="102"/>
      <c r="U9" s="118">
        <f>+V12+V14+V16+V18</f>
        <v>85</v>
      </c>
      <c r="V9" s="119">
        <f>+U12+U14+U16+U18</f>
        <v>150</v>
      </c>
      <c r="W9" s="37">
        <f>+U9-V9</f>
        <v>-65</v>
      </c>
    </row>
    <row r="10" spans="1:25" ht="15.75" thickTop="1">
      <c r="A10" s="136"/>
      <c r="B10" s="56" t="s">
        <v>90</v>
      </c>
      <c r="D10" s="137"/>
      <c r="E10" s="137"/>
      <c r="F10" s="138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9"/>
      <c r="S10" s="139"/>
      <c r="T10" s="140"/>
      <c r="U10" s="141"/>
      <c r="V10" s="142" t="s">
        <v>91</v>
      </c>
      <c r="W10" s="62">
        <f>SUM(W5:W9)</f>
        <v>0</v>
      </c>
      <c r="X10" s="61" t="str">
        <f>IF(W10=0,"OK","Virhe")</f>
        <v>OK</v>
      </c>
      <c r="Y10" s="61"/>
    </row>
    <row r="11" spans="1:23" ht="15.75" thickBot="1">
      <c r="A11" s="143"/>
      <c r="B11" s="64" t="s">
        <v>92</v>
      </c>
      <c r="C11" s="144"/>
      <c r="D11" s="144"/>
      <c r="E11" s="145"/>
      <c r="F11" s="291" t="s">
        <v>93</v>
      </c>
      <c r="G11" s="292"/>
      <c r="H11" s="293" t="s">
        <v>94</v>
      </c>
      <c r="I11" s="292"/>
      <c r="J11" s="293" t="s">
        <v>95</v>
      </c>
      <c r="K11" s="292"/>
      <c r="L11" s="293" t="s">
        <v>96</v>
      </c>
      <c r="M11" s="292"/>
      <c r="N11" s="293" t="s">
        <v>97</v>
      </c>
      <c r="O11" s="292"/>
      <c r="P11" s="291" t="s">
        <v>98</v>
      </c>
      <c r="Q11" s="294"/>
      <c r="R11" s="76"/>
      <c r="S11" s="146"/>
      <c r="T11" s="147"/>
      <c r="U11" s="295" t="s">
        <v>88</v>
      </c>
      <c r="V11" s="296"/>
      <c r="W11" s="148" t="s">
        <v>107</v>
      </c>
    </row>
    <row r="12" spans="1:34" ht="15.75">
      <c r="A12" s="149" t="s">
        <v>108</v>
      </c>
      <c r="B12" s="150" t="str">
        <f>IF(B5&gt;"",B5,"")</f>
        <v>Thomas Lundström</v>
      </c>
      <c r="C12" s="83" t="str">
        <f>IF(B9&gt;"",B9,"")</f>
        <v>Jan Nyberg</v>
      </c>
      <c r="D12" s="151"/>
      <c r="E12" s="152"/>
      <c r="F12" s="297">
        <v>4</v>
      </c>
      <c r="G12" s="298"/>
      <c r="H12" s="297">
        <v>4</v>
      </c>
      <c r="I12" s="298"/>
      <c r="J12" s="299">
        <v>7</v>
      </c>
      <c r="K12" s="298"/>
      <c r="L12" s="297"/>
      <c r="M12" s="298"/>
      <c r="N12" s="297"/>
      <c r="O12" s="298"/>
      <c r="P12" s="153">
        <f>IF(COUNTA(F12:N12)=0,"",COUNTIF(F12:N12,"&gt;=0"))</f>
        <v>3</v>
      </c>
      <c r="Q12" s="154">
        <f>IF(COUNTA(F12:N12)=0,"",(IF(LEFT(F12,1)="-",1,0)+IF(LEFT(H12,1)="-",1,0)+IF(LEFT(J12,1)="-",1,0)+IF(LEFT(L12,1)="-",1,0)+IF(LEFT(N12,1)="-",1,0)))</f>
        <v>0</v>
      </c>
      <c r="R12" s="85"/>
      <c r="S12" s="102"/>
      <c r="T12" s="147"/>
      <c r="U12" s="155">
        <f aca="true" t="shared" si="0" ref="U12:V21">+Y12+AA12+AC12+AE12+AG12</f>
        <v>33</v>
      </c>
      <c r="V12" s="156">
        <f t="shared" si="0"/>
        <v>15</v>
      </c>
      <c r="W12" s="157">
        <f aca="true" t="shared" si="1" ref="W12:W21">+U12-V12</f>
        <v>18</v>
      </c>
      <c r="Y12" s="81">
        <f aca="true" t="shared" si="2" ref="Y12:Y21">IF(F12="",0,IF(LEFT(F12,1)="-",ABS(F12),(IF(F12&gt;9,F12+2,11))))</f>
        <v>11</v>
      </c>
      <c r="Z12" s="82">
        <f aca="true" t="shared" si="3" ref="Z12:Z17">IF(F12="",0,IF(LEFT(F12,1)="-",(IF(ABS(F12)&gt;9,(ABS(F12)+2),11)),F12))</f>
        <v>4</v>
      </c>
      <c r="AA12" s="81">
        <f aca="true" t="shared" si="4" ref="AA12:AA21">IF(H12="",0,IF(LEFT(H12,1)="-",ABS(H12),(IF(H12&gt;9,H12+2,11))))</f>
        <v>11</v>
      </c>
      <c r="AB12" s="82">
        <f aca="true" t="shared" si="5" ref="AB12:AB17">IF(H12="",0,IF(LEFT(H12,1)="-",(IF(ABS(H12)&gt;9,(ABS(H12)+2),11)),H12))</f>
        <v>4</v>
      </c>
      <c r="AC12" s="81">
        <f aca="true" t="shared" si="6" ref="AC12:AC21">IF(J12="",0,IF(LEFT(J12,1)="-",ABS(J12),(IF(J12&gt;9,J12+2,11))))</f>
        <v>11</v>
      </c>
      <c r="AD12" s="82">
        <f aca="true" t="shared" si="7" ref="AD12:AD17">IF(J12="",0,IF(LEFT(J12,1)="-",(IF(ABS(J12)&gt;9,(ABS(J12)+2),11)),J12))</f>
        <v>7</v>
      </c>
      <c r="AE12" s="81">
        <f aca="true" t="shared" si="8" ref="AE12:AE21">IF(L12="",0,IF(LEFT(L12,1)="-",ABS(L12),(IF(L12&gt;9,L12+2,11))))</f>
        <v>0</v>
      </c>
      <c r="AF12" s="82">
        <f aca="true" t="shared" si="9" ref="AF12:AF17">IF(L12="",0,IF(LEFT(L12,1)="-",(IF(ABS(L12)&gt;9,(ABS(L12)+2),11)),L12))</f>
        <v>0</v>
      </c>
      <c r="AG12" s="81">
        <f aca="true" t="shared" si="10" ref="AG12:AG17">IF(N12="",0,IF(LEFT(N12,1)="-",ABS(N12),(IF(N12&gt;9,N12+2,11))))</f>
        <v>0</v>
      </c>
      <c r="AH12" s="82">
        <f aca="true" t="shared" si="11" ref="AH12:AH17">IF(N12="",0,IF(LEFT(N12,1)="-",(IF(ABS(N12)&gt;9,(ABS(N12)+2),11)),N12))</f>
        <v>0</v>
      </c>
    </row>
    <row r="13" spans="1:34" ht="15.75">
      <c r="A13" s="149" t="s">
        <v>100</v>
      </c>
      <c r="B13" s="71" t="str">
        <f>IF(B6&gt;"",B6,"")</f>
        <v>Miikka O'Connor</v>
      </c>
      <c r="C13" s="300" t="str">
        <f>IF(B8&gt;"",B8,"")</f>
        <v>Elias Eerola</v>
      </c>
      <c r="D13" s="300"/>
      <c r="E13" s="301"/>
      <c r="F13" s="314">
        <v>4</v>
      </c>
      <c r="G13" s="313"/>
      <c r="H13" s="314">
        <v>4</v>
      </c>
      <c r="I13" s="313"/>
      <c r="J13" s="314">
        <v>8</v>
      </c>
      <c r="K13" s="313"/>
      <c r="L13" s="314"/>
      <c r="M13" s="313"/>
      <c r="N13" s="314"/>
      <c r="O13" s="313"/>
      <c r="P13" s="153">
        <f aca="true" t="shared" si="12" ref="P13:P21">IF(COUNTA(F13:N13)=0,"",COUNTIF(F13:N13,"&gt;=0"))</f>
        <v>3</v>
      </c>
      <c r="Q13" s="154">
        <f aca="true" t="shared" si="13" ref="Q13:Q21">IF(COUNTA(F13:N13)=0,"",(IF(LEFT(F13,1)="-",1,0)+IF(LEFT(H13,1)="-",1,0)+IF(LEFT(J13,1)="-",1,0)+IF(LEFT(L13,1)="-",1,0)+IF(LEFT(N13,1)="-",1,0)))</f>
        <v>0</v>
      </c>
      <c r="R13" s="85"/>
      <c r="S13" s="102"/>
      <c r="T13" s="147"/>
      <c r="U13" s="159">
        <f t="shared" si="0"/>
        <v>33</v>
      </c>
      <c r="V13" s="160">
        <f t="shared" si="0"/>
        <v>16</v>
      </c>
      <c r="W13" s="161">
        <f t="shared" si="1"/>
        <v>17</v>
      </c>
      <c r="Y13" s="87">
        <f t="shared" si="2"/>
        <v>11</v>
      </c>
      <c r="Z13" s="88">
        <f t="shared" si="3"/>
        <v>4</v>
      </c>
      <c r="AA13" s="87">
        <f t="shared" si="4"/>
        <v>11</v>
      </c>
      <c r="AB13" s="88">
        <f t="shared" si="5"/>
        <v>4</v>
      </c>
      <c r="AC13" s="87">
        <f t="shared" si="6"/>
        <v>11</v>
      </c>
      <c r="AD13" s="88">
        <f t="shared" si="7"/>
        <v>8</v>
      </c>
      <c r="AE13" s="87">
        <f t="shared" si="8"/>
        <v>0</v>
      </c>
      <c r="AF13" s="88">
        <f t="shared" si="9"/>
        <v>0</v>
      </c>
      <c r="AG13" s="87">
        <f t="shared" si="10"/>
        <v>0</v>
      </c>
      <c r="AH13" s="88">
        <f t="shared" si="11"/>
        <v>0</v>
      </c>
    </row>
    <row r="14" spans="1:34" ht="16.5" thickBot="1">
      <c r="A14" s="149" t="s">
        <v>109</v>
      </c>
      <c r="B14" s="162" t="str">
        <f>IF(B7&gt;"",B7,"")</f>
        <v>Henri Kuusjärvi</v>
      </c>
      <c r="C14" s="163" t="str">
        <f>IF(B9&gt;"",B9,"")</f>
        <v>Jan Nyberg</v>
      </c>
      <c r="D14" s="164"/>
      <c r="E14" s="165"/>
      <c r="F14" s="269">
        <v>3</v>
      </c>
      <c r="G14" s="270"/>
      <c r="H14" s="269">
        <v>-7</v>
      </c>
      <c r="I14" s="270"/>
      <c r="J14" s="269">
        <v>3</v>
      </c>
      <c r="K14" s="270"/>
      <c r="L14" s="269">
        <v>5</v>
      </c>
      <c r="M14" s="270"/>
      <c r="N14" s="269"/>
      <c r="O14" s="270"/>
      <c r="P14" s="153">
        <f t="shared" si="12"/>
        <v>3</v>
      </c>
      <c r="Q14" s="154">
        <f t="shared" si="13"/>
        <v>1</v>
      </c>
      <c r="R14" s="85"/>
      <c r="S14" s="102"/>
      <c r="T14" s="147"/>
      <c r="U14" s="159">
        <f t="shared" si="0"/>
        <v>40</v>
      </c>
      <c r="V14" s="160">
        <f t="shared" si="0"/>
        <v>22</v>
      </c>
      <c r="W14" s="161">
        <f t="shared" si="1"/>
        <v>18</v>
      </c>
      <c r="Y14" s="87">
        <f t="shared" si="2"/>
        <v>11</v>
      </c>
      <c r="Z14" s="88">
        <f t="shared" si="3"/>
        <v>3</v>
      </c>
      <c r="AA14" s="87">
        <f t="shared" si="4"/>
        <v>7</v>
      </c>
      <c r="AB14" s="88">
        <f t="shared" si="5"/>
        <v>11</v>
      </c>
      <c r="AC14" s="87">
        <f t="shared" si="6"/>
        <v>11</v>
      </c>
      <c r="AD14" s="88">
        <f t="shared" si="7"/>
        <v>3</v>
      </c>
      <c r="AE14" s="87">
        <f t="shared" si="8"/>
        <v>11</v>
      </c>
      <c r="AF14" s="88">
        <f t="shared" si="9"/>
        <v>5</v>
      </c>
      <c r="AG14" s="87">
        <f t="shared" si="10"/>
        <v>0</v>
      </c>
      <c r="AH14" s="88">
        <f t="shared" si="11"/>
        <v>0</v>
      </c>
    </row>
    <row r="15" spans="1:34" ht="15.75">
      <c r="A15" s="149" t="s">
        <v>110</v>
      </c>
      <c r="B15" s="71" t="str">
        <f>IF(B5&gt;"",B5,"")</f>
        <v>Thomas Lundström</v>
      </c>
      <c r="C15" s="302" t="str">
        <f>IF(B8&gt;"",B8,"")</f>
        <v>Elias Eerola</v>
      </c>
      <c r="D15" s="302"/>
      <c r="E15" s="303"/>
      <c r="F15" s="271">
        <v>2</v>
      </c>
      <c r="G15" s="272"/>
      <c r="H15" s="271">
        <v>6</v>
      </c>
      <c r="I15" s="272"/>
      <c r="J15" s="271">
        <v>5</v>
      </c>
      <c r="K15" s="272"/>
      <c r="L15" s="271"/>
      <c r="M15" s="272"/>
      <c r="N15" s="271"/>
      <c r="O15" s="272"/>
      <c r="P15" s="153">
        <f t="shared" si="12"/>
        <v>3</v>
      </c>
      <c r="Q15" s="154">
        <f t="shared" si="13"/>
        <v>0</v>
      </c>
      <c r="R15" s="85"/>
      <c r="S15" s="102"/>
      <c r="T15" s="147"/>
      <c r="U15" s="159">
        <f t="shared" si="0"/>
        <v>33</v>
      </c>
      <c r="V15" s="160">
        <f t="shared" si="0"/>
        <v>13</v>
      </c>
      <c r="W15" s="161">
        <f t="shared" si="1"/>
        <v>20</v>
      </c>
      <c r="Y15" s="87">
        <f t="shared" si="2"/>
        <v>11</v>
      </c>
      <c r="Z15" s="88">
        <f t="shared" si="3"/>
        <v>2</v>
      </c>
      <c r="AA15" s="87">
        <f t="shared" si="4"/>
        <v>11</v>
      </c>
      <c r="AB15" s="88">
        <f t="shared" si="5"/>
        <v>6</v>
      </c>
      <c r="AC15" s="87">
        <f t="shared" si="6"/>
        <v>11</v>
      </c>
      <c r="AD15" s="88">
        <f t="shared" si="7"/>
        <v>5</v>
      </c>
      <c r="AE15" s="87">
        <f t="shared" si="8"/>
        <v>0</v>
      </c>
      <c r="AF15" s="88">
        <f t="shared" si="9"/>
        <v>0</v>
      </c>
      <c r="AG15" s="87">
        <f t="shared" si="10"/>
        <v>0</v>
      </c>
      <c r="AH15" s="88">
        <f t="shared" si="11"/>
        <v>0</v>
      </c>
    </row>
    <row r="16" spans="1:34" ht="15.75">
      <c r="A16" s="149" t="s">
        <v>111</v>
      </c>
      <c r="B16" s="71" t="str">
        <f>IF(B6&gt;"",B6,"")</f>
        <v>Miikka O'Connor</v>
      </c>
      <c r="C16" s="83" t="str">
        <f>IF(B9&gt;"",B9,"")</f>
        <v>Jan Nyberg</v>
      </c>
      <c r="D16" s="158"/>
      <c r="E16" s="152"/>
      <c r="F16" s="306">
        <v>11</v>
      </c>
      <c r="G16" s="307"/>
      <c r="H16" s="306">
        <v>1</v>
      </c>
      <c r="I16" s="307"/>
      <c r="J16" s="306">
        <v>7</v>
      </c>
      <c r="K16" s="307"/>
      <c r="L16" s="312"/>
      <c r="M16" s="313"/>
      <c r="N16" s="312"/>
      <c r="O16" s="313"/>
      <c r="P16" s="153">
        <f t="shared" si="12"/>
        <v>3</v>
      </c>
      <c r="Q16" s="154">
        <f t="shared" si="13"/>
        <v>0</v>
      </c>
      <c r="R16" s="85"/>
      <c r="S16" s="102"/>
      <c r="T16" s="147"/>
      <c r="U16" s="159">
        <f t="shared" si="0"/>
        <v>35</v>
      </c>
      <c r="V16" s="160">
        <f t="shared" si="0"/>
        <v>19</v>
      </c>
      <c r="W16" s="161">
        <f t="shared" si="1"/>
        <v>16</v>
      </c>
      <c r="Y16" s="87">
        <f t="shared" si="2"/>
        <v>13</v>
      </c>
      <c r="Z16" s="88">
        <f t="shared" si="3"/>
        <v>11</v>
      </c>
      <c r="AA16" s="87">
        <f t="shared" si="4"/>
        <v>11</v>
      </c>
      <c r="AB16" s="88">
        <f t="shared" si="5"/>
        <v>1</v>
      </c>
      <c r="AC16" s="87">
        <f t="shared" si="6"/>
        <v>11</v>
      </c>
      <c r="AD16" s="88">
        <f t="shared" si="7"/>
        <v>7</v>
      </c>
      <c r="AE16" s="87">
        <f t="shared" si="8"/>
        <v>0</v>
      </c>
      <c r="AF16" s="88">
        <f t="shared" si="9"/>
        <v>0</v>
      </c>
      <c r="AG16" s="87">
        <f t="shared" si="10"/>
        <v>0</v>
      </c>
      <c r="AH16" s="88">
        <f t="shared" si="11"/>
        <v>0</v>
      </c>
    </row>
    <row r="17" spans="1:34" ht="16.5" thickBot="1">
      <c r="A17" s="149" t="s">
        <v>99</v>
      </c>
      <c r="B17" s="162" t="str">
        <f>IF(B5&gt;"",B5,"")</f>
        <v>Thomas Lundström</v>
      </c>
      <c r="C17" s="163" t="str">
        <f>IF(B7&gt;"",B7,"")</f>
        <v>Henri Kuusjärvi</v>
      </c>
      <c r="D17" s="164"/>
      <c r="E17" s="165"/>
      <c r="F17" s="269">
        <v>5</v>
      </c>
      <c r="G17" s="270"/>
      <c r="H17" s="269">
        <v>3</v>
      </c>
      <c r="I17" s="270"/>
      <c r="J17" s="269">
        <v>10</v>
      </c>
      <c r="K17" s="270"/>
      <c r="L17" s="269"/>
      <c r="M17" s="270"/>
      <c r="N17" s="269"/>
      <c r="O17" s="270"/>
      <c r="P17" s="153">
        <f t="shared" si="12"/>
        <v>3</v>
      </c>
      <c r="Q17" s="154">
        <f t="shared" si="13"/>
        <v>0</v>
      </c>
      <c r="R17" s="85"/>
      <c r="S17" s="102"/>
      <c r="T17" s="147"/>
      <c r="U17" s="159">
        <f t="shared" si="0"/>
        <v>34</v>
      </c>
      <c r="V17" s="160">
        <f t="shared" si="0"/>
        <v>18</v>
      </c>
      <c r="W17" s="161">
        <f t="shared" si="1"/>
        <v>16</v>
      </c>
      <c r="Y17" s="100">
        <f t="shared" si="2"/>
        <v>11</v>
      </c>
      <c r="Z17" s="101">
        <f t="shared" si="3"/>
        <v>5</v>
      </c>
      <c r="AA17" s="100">
        <f t="shared" si="4"/>
        <v>11</v>
      </c>
      <c r="AB17" s="101">
        <f t="shared" si="5"/>
        <v>3</v>
      </c>
      <c r="AC17" s="100">
        <f t="shared" si="6"/>
        <v>12</v>
      </c>
      <c r="AD17" s="101">
        <f t="shared" si="7"/>
        <v>10</v>
      </c>
      <c r="AE17" s="100">
        <f t="shared" si="8"/>
        <v>0</v>
      </c>
      <c r="AF17" s="101">
        <f t="shared" si="9"/>
        <v>0</v>
      </c>
      <c r="AG17" s="100">
        <f t="shared" si="10"/>
        <v>0</v>
      </c>
      <c r="AH17" s="101">
        <f t="shared" si="11"/>
        <v>0</v>
      </c>
    </row>
    <row r="18" spans="1:34" ht="15.75">
      <c r="A18" s="149" t="s">
        <v>112</v>
      </c>
      <c r="B18" s="71" t="str">
        <f>IF(B8&gt;"",B8,"")</f>
        <v>Elias Eerola</v>
      </c>
      <c r="C18" s="83" t="str">
        <f>IF(B9&gt;"",B9,"")</f>
        <v>Jan Nyberg</v>
      </c>
      <c r="D18" s="151"/>
      <c r="E18" s="152"/>
      <c r="F18" s="271">
        <v>-9</v>
      </c>
      <c r="G18" s="272"/>
      <c r="H18" s="271">
        <v>3</v>
      </c>
      <c r="I18" s="272"/>
      <c r="J18" s="271">
        <v>8</v>
      </c>
      <c r="K18" s="272"/>
      <c r="L18" s="271">
        <v>7</v>
      </c>
      <c r="M18" s="272"/>
      <c r="N18" s="271"/>
      <c r="O18" s="272"/>
      <c r="P18" s="153">
        <f t="shared" si="12"/>
        <v>3</v>
      </c>
      <c r="Q18" s="154">
        <f t="shared" si="13"/>
        <v>1</v>
      </c>
      <c r="R18" s="85"/>
      <c r="S18" s="102"/>
      <c r="T18" s="147"/>
      <c r="U18" s="159">
        <f t="shared" si="0"/>
        <v>42</v>
      </c>
      <c r="V18" s="160">
        <f t="shared" si="0"/>
        <v>29</v>
      </c>
      <c r="W18" s="161">
        <f t="shared" si="1"/>
        <v>13</v>
      </c>
      <c r="Y18" s="81">
        <f t="shared" si="2"/>
        <v>9</v>
      </c>
      <c r="Z18" s="82">
        <f>IF(F18="",0,IF(LEFT(F18,1)="-",(IF(ABS(F18)&gt;9,(ABS(F18)+2),11)),F18))</f>
        <v>11</v>
      </c>
      <c r="AA18" s="81">
        <f t="shared" si="4"/>
        <v>11</v>
      </c>
      <c r="AB18" s="82">
        <f>IF(H18="",0,IF(LEFT(H18,1)="-",(IF(ABS(H18)&gt;9,(ABS(H18)+2),11)),H18))</f>
        <v>3</v>
      </c>
      <c r="AC18" s="81">
        <f t="shared" si="6"/>
        <v>11</v>
      </c>
      <c r="AD18" s="82">
        <f>IF(J18="",0,IF(LEFT(J18,1)="-",(IF(ABS(J18)&gt;9,(ABS(J18)+2),11)),J18))</f>
        <v>8</v>
      </c>
      <c r="AE18" s="81">
        <f t="shared" si="8"/>
        <v>11</v>
      </c>
      <c r="AF18" s="82">
        <f>IF(L18="",0,IF(LEFT(L18,1)="-",(IF(ABS(L18)&gt;9,(ABS(L18)+2),11)),L18))</f>
        <v>7</v>
      </c>
      <c r="AG18" s="81">
        <f>IF(N18="",0,IF(LEFT(N18,1)="-",ABS(N18),(IF(N18&gt;9,N18+2,11))))</f>
        <v>0</v>
      </c>
      <c r="AH18" s="82">
        <f>IF(N18="",0,IF(LEFT(N18,1)="-",(IF(ABS(N18)&gt;9,(ABS(N18)+2),11)),N18))</f>
        <v>0</v>
      </c>
    </row>
    <row r="19" spans="1:34" ht="15.75">
      <c r="A19" s="149" t="s">
        <v>102</v>
      </c>
      <c r="B19" s="71" t="str">
        <f>IF(B6&gt;"",B6,"")</f>
        <v>Miikka O'Connor</v>
      </c>
      <c r="C19" s="83" t="str">
        <f>IF(B7&gt;"",B7,"")</f>
        <v>Henri Kuusjärvi</v>
      </c>
      <c r="D19" s="158"/>
      <c r="E19" s="152"/>
      <c r="F19" s="306">
        <v>9</v>
      </c>
      <c r="G19" s="307"/>
      <c r="H19" s="306">
        <v>8</v>
      </c>
      <c r="I19" s="307"/>
      <c r="J19" s="306">
        <v>10</v>
      </c>
      <c r="K19" s="307"/>
      <c r="L19" s="312"/>
      <c r="M19" s="313"/>
      <c r="N19" s="312"/>
      <c r="O19" s="313"/>
      <c r="P19" s="153">
        <f t="shared" si="12"/>
        <v>3</v>
      </c>
      <c r="Q19" s="154">
        <f t="shared" si="13"/>
        <v>0</v>
      </c>
      <c r="R19" s="85"/>
      <c r="S19" s="102"/>
      <c r="T19" s="147"/>
      <c r="U19" s="159">
        <f t="shared" si="0"/>
        <v>34</v>
      </c>
      <c r="V19" s="160">
        <f t="shared" si="0"/>
        <v>27</v>
      </c>
      <c r="W19" s="161">
        <f t="shared" si="1"/>
        <v>7</v>
      </c>
      <c r="Y19" s="87">
        <f t="shared" si="2"/>
        <v>11</v>
      </c>
      <c r="Z19" s="88">
        <f>IF(F19="",0,IF(LEFT(F19,1)="-",(IF(ABS(F19)&gt;9,(ABS(F19)+2),11)),F19))</f>
        <v>9</v>
      </c>
      <c r="AA19" s="87">
        <f t="shared" si="4"/>
        <v>11</v>
      </c>
      <c r="AB19" s="88">
        <f>IF(H19="",0,IF(LEFT(H19,1)="-",(IF(ABS(H19)&gt;9,(ABS(H19)+2),11)),H19))</f>
        <v>8</v>
      </c>
      <c r="AC19" s="87">
        <f t="shared" si="6"/>
        <v>12</v>
      </c>
      <c r="AD19" s="88">
        <f>IF(J19="",0,IF(LEFT(J19,1)="-",(IF(ABS(J19)&gt;9,(ABS(J19)+2),11)),J19))</f>
        <v>10</v>
      </c>
      <c r="AE19" s="87">
        <f t="shared" si="8"/>
        <v>0</v>
      </c>
      <c r="AF19" s="88">
        <f>IF(L19="",0,IF(LEFT(L19,1)="-",(IF(ABS(L19)&gt;9,(ABS(L19)+2),11)),L19))</f>
        <v>0</v>
      </c>
      <c r="AG19" s="87">
        <f>IF(N19="",0,IF(LEFT(N19,1)="-",ABS(N19),(IF(N19&gt;9,N19+2,11))))</f>
        <v>0</v>
      </c>
      <c r="AH19" s="88">
        <f>IF(N19="",0,IF(LEFT(N19,1)="-",(IF(ABS(N19)&gt;9,(ABS(N19)+2),11)),N19))</f>
        <v>0</v>
      </c>
    </row>
    <row r="20" spans="1:34" ht="16.5" thickBot="1">
      <c r="A20" s="149" t="s">
        <v>113</v>
      </c>
      <c r="B20" s="162" t="str">
        <f>IF(B7&gt;"",B7,"")</f>
        <v>Henri Kuusjärvi</v>
      </c>
      <c r="C20" s="304" t="str">
        <f>IF(B8&gt;"",B8,"")</f>
        <v>Elias Eerola</v>
      </c>
      <c r="D20" s="304"/>
      <c r="E20" s="305"/>
      <c r="F20" s="269">
        <v>11</v>
      </c>
      <c r="G20" s="270"/>
      <c r="H20" s="269">
        <v>7</v>
      </c>
      <c r="I20" s="270"/>
      <c r="J20" s="269">
        <v>7</v>
      </c>
      <c r="K20" s="270"/>
      <c r="L20" s="269"/>
      <c r="M20" s="270"/>
      <c r="N20" s="269"/>
      <c r="O20" s="270"/>
      <c r="P20" s="153">
        <f t="shared" si="12"/>
        <v>3</v>
      </c>
      <c r="Q20" s="154">
        <f t="shared" si="13"/>
        <v>0</v>
      </c>
      <c r="R20" s="85"/>
      <c r="S20" s="102"/>
      <c r="T20" s="147"/>
      <c r="U20" s="159">
        <f t="shared" si="0"/>
        <v>35</v>
      </c>
      <c r="V20" s="160">
        <f t="shared" si="0"/>
        <v>25</v>
      </c>
      <c r="W20" s="161">
        <f t="shared" si="1"/>
        <v>10</v>
      </c>
      <c r="Y20" s="87">
        <f t="shared" si="2"/>
        <v>13</v>
      </c>
      <c r="Z20" s="88">
        <f>IF(F20="",0,IF(LEFT(F20,1)="-",(IF(ABS(F20)&gt;9,(ABS(F20)+2),11)),F20))</f>
        <v>11</v>
      </c>
      <c r="AA20" s="87">
        <f t="shared" si="4"/>
        <v>11</v>
      </c>
      <c r="AB20" s="88">
        <f>IF(H20="",0,IF(LEFT(H20,1)="-",(IF(ABS(H20)&gt;9,(ABS(H20)+2),11)),H20))</f>
        <v>7</v>
      </c>
      <c r="AC20" s="87">
        <f t="shared" si="6"/>
        <v>11</v>
      </c>
      <c r="AD20" s="88">
        <f>IF(J20="",0,IF(LEFT(J20,1)="-",(IF(ABS(J20)&gt;9,(ABS(J20)+2),11)),J20))</f>
        <v>7</v>
      </c>
      <c r="AE20" s="87">
        <f t="shared" si="8"/>
        <v>0</v>
      </c>
      <c r="AF20" s="88">
        <f>IF(L20="",0,IF(LEFT(L20,1)="-",(IF(ABS(L20)&gt;9,(ABS(L20)+2),11)),L20))</f>
        <v>0</v>
      </c>
      <c r="AG20" s="87">
        <f>IF(N20="",0,IF(LEFT(N20,1)="-",ABS(N20),(IF(N20&gt;9,N20+2,11))))</f>
        <v>0</v>
      </c>
      <c r="AH20" s="88">
        <f>IF(N20="",0,IF(LEFT(N20,1)="-",(IF(ABS(N20)&gt;9,(ABS(N20)+2),11)),N20))</f>
        <v>0</v>
      </c>
    </row>
    <row r="21" spans="1:34" ht="16.5" thickBot="1">
      <c r="A21" s="166" t="s">
        <v>103</v>
      </c>
      <c r="B21" s="92" t="str">
        <f>IF(B5&gt;"",B5,"")</f>
        <v>Thomas Lundström</v>
      </c>
      <c r="C21" s="93" t="str">
        <f>IF(B6&gt;"",B6,"")</f>
        <v>Miikka O'Connor</v>
      </c>
      <c r="D21" s="308"/>
      <c r="E21" s="309"/>
      <c r="F21" s="259">
        <v>10</v>
      </c>
      <c r="G21" s="260"/>
      <c r="H21" s="259">
        <v>7</v>
      </c>
      <c r="I21" s="260"/>
      <c r="J21" s="259">
        <v>-1</v>
      </c>
      <c r="K21" s="260"/>
      <c r="L21" s="259">
        <v>-8</v>
      </c>
      <c r="M21" s="260"/>
      <c r="N21" s="259">
        <v>8</v>
      </c>
      <c r="O21" s="260"/>
      <c r="P21" s="167">
        <f t="shared" si="12"/>
        <v>3</v>
      </c>
      <c r="Q21" s="168">
        <f t="shared" si="13"/>
        <v>2</v>
      </c>
      <c r="R21" s="98"/>
      <c r="S21" s="169"/>
      <c r="T21" s="147"/>
      <c r="U21" s="170">
        <f t="shared" si="0"/>
        <v>43</v>
      </c>
      <c r="V21" s="171">
        <f t="shared" si="0"/>
        <v>47</v>
      </c>
      <c r="W21" s="172">
        <f t="shared" si="1"/>
        <v>-4</v>
      </c>
      <c r="Y21" s="87">
        <f t="shared" si="2"/>
        <v>12</v>
      </c>
      <c r="Z21" s="88">
        <f>IF(F21="",0,IF(LEFT(F21,1)="-",(IF(ABS(F21)&gt;9,(ABS(F21)+2),11)),F21))</f>
        <v>10</v>
      </c>
      <c r="AA21" s="87">
        <f t="shared" si="4"/>
        <v>11</v>
      </c>
      <c r="AB21" s="88">
        <f>IF(H21="",0,IF(LEFT(H21,1)="-",(IF(ABS(H21)&gt;9,(ABS(H21)+2),11)),H21))</f>
        <v>7</v>
      </c>
      <c r="AC21" s="87">
        <f t="shared" si="6"/>
        <v>1</v>
      </c>
      <c r="AD21" s="88">
        <f>IF(J21="",0,IF(LEFT(J21,1)="-",(IF(ABS(J21)&gt;9,(ABS(J21)+2),11)),J21))</f>
        <v>11</v>
      </c>
      <c r="AE21" s="87">
        <f t="shared" si="8"/>
        <v>8</v>
      </c>
      <c r="AF21" s="88">
        <f>IF(L21="",0,IF(LEFT(L21,1)="-",(IF(ABS(L21)&gt;9,(ABS(L21)+2),11)),L21))</f>
        <v>11</v>
      </c>
      <c r="AG21" s="87">
        <f>IF(N21="",0,IF(LEFT(N21,1)="-",ABS(N21),(IF(N21&gt;9,N21+2,11))))</f>
        <v>11</v>
      </c>
      <c r="AH21" s="88">
        <f>IF(N21="",0,IF(LEFT(N21,1)="-",(IF(ABS(N21)&gt;9,(ABS(N21)+2),11)),N21))</f>
        <v>8</v>
      </c>
    </row>
    <row r="22" ht="13.5" thickTop="1"/>
  </sheetData>
  <mergeCells count="81">
    <mergeCell ref="L20:M20"/>
    <mergeCell ref="N20:O20"/>
    <mergeCell ref="D21:E21"/>
    <mergeCell ref="F21:G21"/>
    <mergeCell ref="H21:I21"/>
    <mergeCell ref="J21:K21"/>
    <mergeCell ref="L21:M21"/>
    <mergeCell ref="N21:O21"/>
    <mergeCell ref="C20:E20"/>
    <mergeCell ref="F20:G20"/>
    <mergeCell ref="H20:I20"/>
    <mergeCell ref="J20:K20"/>
    <mergeCell ref="N18:O18"/>
    <mergeCell ref="F19:G19"/>
    <mergeCell ref="H19:I19"/>
    <mergeCell ref="J19:K19"/>
    <mergeCell ref="L19:M19"/>
    <mergeCell ref="N19:O19"/>
    <mergeCell ref="F18:G18"/>
    <mergeCell ref="H18:I18"/>
    <mergeCell ref="J18:K18"/>
    <mergeCell ref="L18:M18"/>
    <mergeCell ref="N16:O16"/>
    <mergeCell ref="F17:G17"/>
    <mergeCell ref="H17:I17"/>
    <mergeCell ref="J17:K17"/>
    <mergeCell ref="L17:M17"/>
    <mergeCell ref="N17:O17"/>
    <mergeCell ref="F16:G16"/>
    <mergeCell ref="H16:I16"/>
    <mergeCell ref="J16:K16"/>
    <mergeCell ref="L16:M16"/>
    <mergeCell ref="P11:Q11"/>
    <mergeCell ref="U11:V11"/>
    <mergeCell ref="J14:K14"/>
    <mergeCell ref="L14:M14"/>
    <mergeCell ref="N12:O12"/>
    <mergeCell ref="N11:O11"/>
    <mergeCell ref="C13:E13"/>
    <mergeCell ref="C15:E15"/>
    <mergeCell ref="D4:E4"/>
    <mergeCell ref="F4:G4"/>
    <mergeCell ref="F13:G13"/>
    <mergeCell ref="F12:G12"/>
    <mergeCell ref="H4:I4"/>
    <mergeCell ref="J4:K4"/>
    <mergeCell ref="N14:O14"/>
    <mergeCell ref="F15:G15"/>
    <mergeCell ref="H15:I15"/>
    <mergeCell ref="J15:K15"/>
    <mergeCell ref="L15:M15"/>
    <mergeCell ref="N15:O15"/>
    <mergeCell ref="F14:G14"/>
    <mergeCell ref="H14:I14"/>
    <mergeCell ref="H13:I13"/>
    <mergeCell ref="J13:K13"/>
    <mergeCell ref="L13:M13"/>
    <mergeCell ref="N13:O13"/>
    <mergeCell ref="H12:I12"/>
    <mergeCell ref="J12:K12"/>
    <mergeCell ref="L12:M12"/>
    <mergeCell ref="F11:G11"/>
    <mergeCell ref="H11:I11"/>
    <mergeCell ref="J11:K11"/>
    <mergeCell ref="L11:M11"/>
    <mergeCell ref="R6:S6"/>
    <mergeCell ref="R7:S7"/>
    <mergeCell ref="R8:S8"/>
    <mergeCell ref="R9:S9"/>
    <mergeCell ref="R4:S4"/>
    <mergeCell ref="R5:S5"/>
    <mergeCell ref="J3:M3"/>
    <mergeCell ref="N3:P3"/>
    <mergeCell ref="Q3:S3"/>
    <mergeCell ref="L4:M4"/>
    <mergeCell ref="P4:Q4"/>
    <mergeCell ref="D3:F3"/>
    <mergeCell ref="G3:I3"/>
    <mergeCell ref="J2:M2"/>
    <mergeCell ref="Q2:S2"/>
    <mergeCell ref="N2:P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47"/>
  <sheetViews>
    <sheetView zoomScaleSheetLayoutView="10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18.8515625" style="0" customWidth="1"/>
    <col min="3" max="3" width="11.28125" style="0" customWidth="1"/>
    <col min="4" max="8" width="3.00390625" style="0" customWidth="1"/>
    <col min="9" max="9" width="3.28125" style="0" customWidth="1"/>
    <col min="10" max="15" width="3.00390625" style="0" customWidth="1"/>
    <col min="16" max="16" width="4.28125" style="0" customWidth="1"/>
    <col min="17" max="19" width="3.00390625" style="0" customWidth="1"/>
  </cols>
  <sheetData>
    <row r="1" spans="1:19" ht="16.5" thickTop="1">
      <c r="A1" s="3"/>
      <c r="B1" s="4" t="s">
        <v>114</v>
      </c>
      <c r="C1" s="5"/>
      <c r="D1" s="5"/>
      <c r="E1" s="5"/>
      <c r="F1" s="6"/>
      <c r="G1" s="5"/>
      <c r="H1" s="7" t="s">
        <v>72</v>
      </c>
      <c r="I1" s="8"/>
      <c r="J1" s="258" t="s">
        <v>183</v>
      </c>
      <c r="K1" s="261"/>
      <c r="L1" s="261"/>
      <c r="M1" s="262"/>
      <c r="N1" s="263" t="s">
        <v>73</v>
      </c>
      <c r="O1" s="264"/>
      <c r="P1" s="264"/>
      <c r="Q1" s="322" t="s">
        <v>74</v>
      </c>
      <c r="R1" s="323"/>
      <c r="S1" s="324"/>
    </row>
    <row r="2" spans="1:19" ht="16.5" thickBot="1">
      <c r="A2" s="9"/>
      <c r="B2" s="10" t="s">
        <v>23</v>
      </c>
      <c r="C2" s="11" t="s">
        <v>75</v>
      </c>
      <c r="D2" s="278"/>
      <c r="E2" s="279"/>
      <c r="F2" s="280"/>
      <c r="G2" s="281" t="s">
        <v>76</v>
      </c>
      <c r="H2" s="282"/>
      <c r="I2" s="282"/>
      <c r="J2" s="283">
        <v>39851</v>
      </c>
      <c r="K2" s="283"/>
      <c r="L2" s="283"/>
      <c r="M2" s="284"/>
      <c r="N2" s="12" t="s">
        <v>77</v>
      </c>
      <c r="O2" s="13"/>
      <c r="P2" s="13"/>
      <c r="Q2" s="276" t="s">
        <v>184</v>
      </c>
      <c r="R2" s="276"/>
      <c r="S2" s="277"/>
    </row>
    <row r="3" spans="1:23" ht="15.75" thickTop="1">
      <c r="A3" s="14"/>
      <c r="B3" s="15" t="s">
        <v>78</v>
      </c>
      <c r="C3" s="16" t="s">
        <v>79</v>
      </c>
      <c r="D3" s="316" t="s">
        <v>80</v>
      </c>
      <c r="E3" s="317"/>
      <c r="F3" s="316" t="s">
        <v>81</v>
      </c>
      <c r="G3" s="317"/>
      <c r="H3" s="316" t="s">
        <v>82</v>
      </c>
      <c r="I3" s="317"/>
      <c r="J3" s="316" t="s">
        <v>83</v>
      </c>
      <c r="K3" s="317"/>
      <c r="L3" s="316"/>
      <c r="M3" s="317"/>
      <c r="N3" s="17" t="s">
        <v>84</v>
      </c>
      <c r="O3" s="18" t="s">
        <v>85</v>
      </c>
      <c r="P3" s="19" t="s">
        <v>86</v>
      </c>
      <c r="Q3" s="20"/>
      <c r="R3" s="318" t="s">
        <v>87</v>
      </c>
      <c r="S3" s="319"/>
      <c r="U3" s="21" t="s">
        <v>88</v>
      </c>
      <c r="V3" s="22"/>
      <c r="W3" s="23" t="s">
        <v>89</v>
      </c>
    </row>
    <row r="4" spans="1:23" ht="12.75">
      <c r="A4" s="24" t="s">
        <v>80</v>
      </c>
      <c r="B4" s="25" t="s">
        <v>46</v>
      </c>
      <c r="C4" s="26" t="s">
        <v>8</v>
      </c>
      <c r="D4" s="27"/>
      <c r="E4" s="28"/>
      <c r="F4" s="29">
        <f>+P14</f>
        <v>3</v>
      </c>
      <c r="G4" s="30">
        <f>+Q14</f>
        <v>0</v>
      </c>
      <c r="H4" s="29">
        <f>P10</f>
        <v>3</v>
      </c>
      <c r="I4" s="30">
        <f>Q10</f>
        <v>0</v>
      </c>
      <c r="J4" s="29">
        <f>P12</f>
        <v>3</v>
      </c>
      <c r="K4" s="30">
        <f>Q12</f>
        <v>0</v>
      </c>
      <c r="L4" s="29"/>
      <c r="M4" s="30"/>
      <c r="N4" s="31">
        <f>IF(SUM(D4:M4)=0,"",COUNTIF(E4:E7,"3"))</f>
        <v>3</v>
      </c>
      <c r="O4" s="32">
        <f>IF(SUM(E4:N4)=0,"",COUNTIF(D4:D7,"3"))</f>
        <v>0</v>
      </c>
      <c r="P4" s="33">
        <f>IF(SUM(D4:M4)=0,"",SUM(E4:E7))</f>
        <v>9</v>
      </c>
      <c r="Q4" s="34">
        <f>IF(SUM(D4:M4)=0,"",SUM(D4:D7))</f>
        <v>0</v>
      </c>
      <c r="R4" s="320">
        <v>1</v>
      </c>
      <c r="S4" s="321"/>
      <c r="U4" s="35">
        <f>+U10+U12+U14</f>
        <v>99</v>
      </c>
      <c r="V4" s="36">
        <f>+V10+V12+V14</f>
        <v>44</v>
      </c>
      <c r="W4" s="37">
        <f>+U4-V4</f>
        <v>55</v>
      </c>
    </row>
    <row r="5" spans="1:23" ht="12.75">
      <c r="A5" s="38" t="s">
        <v>81</v>
      </c>
      <c r="B5" s="25" t="s">
        <v>61</v>
      </c>
      <c r="C5" s="39" t="s">
        <v>23</v>
      </c>
      <c r="D5" s="40">
        <f>+Q14</f>
        <v>0</v>
      </c>
      <c r="E5" s="41">
        <f>+P14</f>
        <v>3</v>
      </c>
      <c r="F5" s="42"/>
      <c r="G5" s="43"/>
      <c r="H5" s="40">
        <f>P13</f>
        <v>0</v>
      </c>
      <c r="I5" s="41">
        <f>Q13</f>
        <v>3</v>
      </c>
      <c r="J5" s="40">
        <f>P11</f>
        <v>3</v>
      </c>
      <c r="K5" s="41">
        <f>Q11</f>
        <v>0</v>
      </c>
      <c r="L5" s="40"/>
      <c r="M5" s="41"/>
      <c r="N5" s="31">
        <f>IF(SUM(D5:M5)=0,"",COUNTIF(G4:G7,"3"))</f>
        <v>1</v>
      </c>
      <c r="O5" s="32">
        <f>IF(SUM(E5:N5)=0,"",COUNTIF(F4:F7,"3"))</f>
        <v>2</v>
      </c>
      <c r="P5" s="33">
        <f>IF(SUM(D5:M5)=0,"",SUM(G4:G7))</f>
        <v>3</v>
      </c>
      <c r="Q5" s="34">
        <f>IF(SUM(D5:M5)=0,"",SUM(F4:F7))</f>
        <v>6</v>
      </c>
      <c r="R5" s="320">
        <v>3</v>
      </c>
      <c r="S5" s="321"/>
      <c r="U5" s="35">
        <f>+U11+U13+V14</f>
        <v>75</v>
      </c>
      <c r="V5" s="36">
        <f>+V11+V13+U14</f>
        <v>87</v>
      </c>
      <c r="W5" s="37">
        <f>+U5-V5</f>
        <v>-12</v>
      </c>
    </row>
    <row r="6" spans="1:23" ht="12.75">
      <c r="A6" s="38" t="s">
        <v>82</v>
      </c>
      <c r="B6" s="25" t="s">
        <v>52</v>
      </c>
      <c r="C6" s="39" t="s">
        <v>8</v>
      </c>
      <c r="D6" s="40">
        <f>+Q10</f>
        <v>0</v>
      </c>
      <c r="E6" s="41">
        <f>+P10</f>
        <v>3</v>
      </c>
      <c r="F6" s="40">
        <f>Q13</f>
        <v>3</v>
      </c>
      <c r="G6" s="41">
        <f>P13</f>
        <v>0</v>
      </c>
      <c r="H6" s="42"/>
      <c r="I6" s="43"/>
      <c r="J6" s="40">
        <f>P15</f>
        <v>3</v>
      </c>
      <c r="K6" s="41">
        <f>Q15</f>
        <v>0</v>
      </c>
      <c r="L6" s="40"/>
      <c r="M6" s="41"/>
      <c r="N6" s="31">
        <f>IF(SUM(D6:M6)=0,"",COUNTIF(I4:I7,"3"))</f>
        <v>2</v>
      </c>
      <c r="O6" s="32">
        <f>IF(SUM(E6:N6)=0,"",COUNTIF(H4:H7,"3"))</f>
        <v>1</v>
      </c>
      <c r="P6" s="33">
        <f>IF(SUM(D6:M6)=0,"",SUM(I4:I7))</f>
        <v>6</v>
      </c>
      <c r="Q6" s="34">
        <f>IF(SUM(D6:M6)=0,"",SUM(H4:H7))</f>
        <v>3</v>
      </c>
      <c r="R6" s="320">
        <v>2</v>
      </c>
      <c r="S6" s="321"/>
      <c r="U6" s="35">
        <f>+V10+V13+U15</f>
        <v>83</v>
      </c>
      <c r="V6" s="36">
        <f>+U10+U13+V15</f>
        <v>78</v>
      </c>
      <c r="W6" s="37">
        <f>+U6-V6</f>
        <v>5</v>
      </c>
    </row>
    <row r="7" spans="1:23" ht="13.5" thickBot="1">
      <c r="A7" s="44" t="s">
        <v>83</v>
      </c>
      <c r="B7" s="25" t="s">
        <v>174</v>
      </c>
      <c r="C7" s="39" t="s">
        <v>17</v>
      </c>
      <c r="D7" s="47">
        <f>Q12</f>
        <v>0</v>
      </c>
      <c r="E7" s="48">
        <f>P12</f>
        <v>3</v>
      </c>
      <c r="F7" s="47">
        <f>Q11</f>
        <v>0</v>
      </c>
      <c r="G7" s="48">
        <f>P11</f>
        <v>3</v>
      </c>
      <c r="H7" s="47">
        <f>Q15</f>
        <v>0</v>
      </c>
      <c r="I7" s="48">
        <f>P15</f>
        <v>3</v>
      </c>
      <c r="J7" s="49"/>
      <c r="K7" s="50"/>
      <c r="L7" s="47"/>
      <c r="M7" s="48"/>
      <c r="N7" s="51">
        <f>IF(SUM(D7:M7)=0,"",COUNTIF(K4:K7,"3"))</f>
        <v>0</v>
      </c>
      <c r="O7" s="52">
        <f>IF(SUM(E7:N7)=0,"",COUNTIF(J4:J7,"3"))</f>
        <v>3</v>
      </c>
      <c r="P7" s="53">
        <f>IF(SUM(D7:M8)=0,"",SUM(K4:K7))</f>
        <v>0</v>
      </c>
      <c r="Q7" s="54">
        <f>IF(SUM(D7:M7)=0,"",SUM(J4:J7))</f>
        <v>9</v>
      </c>
      <c r="R7" s="325">
        <v>4</v>
      </c>
      <c r="S7" s="326"/>
      <c r="U7" s="35">
        <f>+V11+V12+V15</f>
        <v>53</v>
      </c>
      <c r="V7" s="36">
        <f>+U11+U12+U15</f>
        <v>101</v>
      </c>
      <c r="W7" s="37">
        <f>+U7-V7</f>
        <v>-48</v>
      </c>
    </row>
    <row r="8" spans="1:24" ht="15.75" thickTop="1">
      <c r="A8" s="55"/>
      <c r="B8" s="56" t="s">
        <v>90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  <c r="S8" s="59"/>
      <c r="U8" s="60"/>
      <c r="V8" s="61" t="s">
        <v>91</v>
      </c>
      <c r="W8" s="62">
        <f>SUM(W4:W7)</f>
        <v>0</v>
      </c>
      <c r="X8" s="61" t="str">
        <f>IF(W8=0,"OK","Virhe")</f>
        <v>OK</v>
      </c>
    </row>
    <row r="9" spans="1:23" ht="15.75" thickBot="1">
      <c r="A9" s="63"/>
      <c r="B9" s="64" t="s">
        <v>92</v>
      </c>
      <c r="C9" s="65"/>
      <c r="D9" s="65"/>
      <c r="E9" s="66"/>
      <c r="F9" s="327" t="s">
        <v>93</v>
      </c>
      <c r="G9" s="328"/>
      <c r="H9" s="329" t="s">
        <v>94</v>
      </c>
      <c r="I9" s="328"/>
      <c r="J9" s="329" t="s">
        <v>95</v>
      </c>
      <c r="K9" s="328"/>
      <c r="L9" s="329" t="s">
        <v>96</v>
      </c>
      <c r="M9" s="328"/>
      <c r="N9" s="329" t="s">
        <v>97</v>
      </c>
      <c r="O9" s="328"/>
      <c r="P9" s="330" t="s">
        <v>98</v>
      </c>
      <c r="Q9" s="331"/>
      <c r="S9" s="67"/>
      <c r="U9" s="68" t="s">
        <v>88</v>
      </c>
      <c r="V9" s="69"/>
      <c r="W9" s="23" t="s">
        <v>89</v>
      </c>
    </row>
    <row r="10" spans="1:34" ht="15.75">
      <c r="A10" s="70" t="s">
        <v>99</v>
      </c>
      <c r="B10" s="71" t="str">
        <f>IF(B4&gt;"",B4,"")</f>
        <v>Thomas Lundström</v>
      </c>
      <c r="C10" s="72" t="str">
        <f>IF(B6&gt;"",B6,"")</f>
        <v>Elias Brander</v>
      </c>
      <c r="D10" s="57"/>
      <c r="E10" s="73"/>
      <c r="F10" s="336">
        <v>6</v>
      </c>
      <c r="G10" s="337"/>
      <c r="H10" s="338">
        <v>5</v>
      </c>
      <c r="I10" s="333"/>
      <c r="J10" s="338">
        <v>5</v>
      </c>
      <c r="K10" s="333"/>
      <c r="L10" s="338"/>
      <c r="M10" s="333"/>
      <c r="N10" s="332"/>
      <c r="O10" s="333"/>
      <c r="P10" s="74">
        <f aca="true" t="shared" si="0" ref="P10:P15">IF(COUNT(F10:N10)=0,"",COUNTIF(F10:N10,"&gt;=0"))</f>
        <v>3</v>
      </c>
      <c r="Q10" s="75">
        <f aca="true" t="shared" si="1" ref="Q10:Q15">IF(COUNT(F10:N10)=0,"",(IF(LEFT(F10,1)="-",1,0)+IF(LEFT(H10,1)="-",1,0)+IF(LEFT(J10,1)="-",1,0)+IF(LEFT(L10,1)="-",1,0)+IF(LEFT(N10,1)="-",1,0)))</f>
        <v>0</v>
      </c>
      <c r="R10" s="76"/>
      <c r="S10" s="77"/>
      <c r="U10" s="78">
        <f aca="true" t="shared" si="2" ref="U10:V15">+Y10+AA10+AC10+AE10+AG10</f>
        <v>33</v>
      </c>
      <c r="V10" s="79">
        <f t="shared" si="2"/>
        <v>16</v>
      </c>
      <c r="W10" s="80">
        <f aca="true" t="shared" si="3" ref="W10:W15">+U10-V10</f>
        <v>17</v>
      </c>
      <c r="Y10" s="81">
        <f>IF(F10="",0,IF(LEFT(F10,1)="-",ABS(F10),(IF(F10&gt;9,F10+2,11))))</f>
        <v>11</v>
      </c>
      <c r="Z10" s="82">
        <f aca="true" t="shared" si="4" ref="Z10:Z15">IF(F10="",0,IF(LEFT(F10,1)="-",(IF(ABS(F10)&gt;9,(ABS(F10)+2),11)),F10))</f>
        <v>6</v>
      </c>
      <c r="AA10" s="81">
        <f>IF(H10="",0,IF(LEFT(H10,1)="-",ABS(H10),(IF(H10&gt;9,H10+2,11))))</f>
        <v>11</v>
      </c>
      <c r="AB10" s="82">
        <f aca="true" t="shared" si="5" ref="AB10:AB15">IF(H10="",0,IF(LEFT(H10,1)="-",(IF(ABS(H10)&gt;9,(ABS(H10)+2),11)),H10))</f>
        <v>5</v>
      </c>
      <c r="AC10" s="81">
        <f>IF(J10="",0,IF(LEFT(J10,1)="-",ABS(J10),(IF(J10&gt;9,J10+2,11))))</f>
        <v>11</v>
      </c>
      <c r="AD10" s="82">
        <f aca="true" t="shared" si="6" ref="AD10:AD15">IF(J10="",0,IF(LEFT(J10,1)="-",(IF(ABS(J10)&gt;9,(ABS(J10)+2),11)),J10))</f>
        <v>5</v>
      </c>
      <c r="AE10" s="81">
        <f>IF(L10="",0,IF(LEFT(L10,1)="-",ABS(L10),(IF(L10&gt;9,L10+2,11))))</f>
        <v>0</v>
      </c>
      <c r="AF10" s="82">
        <f aca="true" t="shared" si="7" ref="AF10:AF15">IF(L10="",0,IF(LEFT(L10,1)="-",(IF(ABS(L10)&gt;9,(ABS(L10)+2),11)),L10))</f>
        <v>0</v>
      </c>
      <c r="AG10" s="81">
        <f aca="true" t="shared" si="8" ref="AG10:AG15">IF(N10="",0,IF(LEFT(N10,1)="-",ABS(N10),(IF(N10&gt;9,N10+2,11))))</f>
        <v>0</v>
      </c>
      <c r="AH10" s="82">
        <f aca="true" t="shared" si="9" ref="AH10:AH15">IF(N10="",0,IF(LEFT(N10,1)="-",(IF(ABS(N10)&gt;9,(ABS(N10)+2),11)),N10))</f>
        <v>0</v>
      </c>
    </row>
    <row r="11" spans="1:34" ht="15.75">
      <c r="A11" s="70" t="s">
        <v>100</v>
      </c>
      <c r="B11" s="71" t="str">
        <f>IF(B5&gt;"",B5,"")</f>
        <v>Henri Kuusjärvi</v>
      </c>
      <c r="C11" s="83" t="str">
        <f>IF(B7&gt;"",B7,"")</f>
        <v>Tatu Pitkänen</v>
      </c>
      <c r="D11" s="84"/>
      <c r="E11" s="73"/>
      <c r="F11" s="334">
        <v>4</v>
      </c>
      <c r="G11" s="335"/>
      <c r="H11" s="334">
        <v>10</v>
      </c>
      <c r="I11" s="335"/>
      <c r="J11" s="334">
        <v>7</v>
      </c>
      <c r="K11" s="335"/>
      <c r="L11" s="334"/>
      <c r="M11" s="335"/>
      <c r="N11" s="334"/>
      <c r="O11" s="335"/>
      <c r="P11" s="74">
        <f t="shared" si="0"/>
        <v>3</v>
      </c>
      <c r="Q11" s="75">
        <f t="shared" si="1"/>
        <v>0</v>
      </c>
      <c r="R11" s="85"/>
      <c r="S11" s="86"/>
      <c r="U11" s="78">
        <f t="shared" si="2"/>
        <v>34</v>
      </c>
      <c r="V11" s="79">
        <f t="shared" si="2"/>
        <v>21</v>
      </c>
      <c r="W11" s="80">
        <f t="shared" si="3"/>
        <v>13</v>
      </c>
      <c r="Y11" s="87">
        <f>IF(F11="",0,IF(LEFT(F11,1)="-",ABS(F11),(IF(F11&gt;9,F11+2,11))))</f>
        <v>11</v>
      </c>
      <c r="Z11" s="88">
        <f t="shared" si="4"/>
        <v>4</v>
      </c>
      <c r="AA11" s="87">
        <f>IF(H11="",0,IF(LEFT(H11,1)="-",ABS(H11),(IF(H11&gt;9,H11+2,11))))</f>
        <v>12</v>
      </c>
      <c r="AB11" s="88">
        <f t="shared" si="5"/>
        <v>10</v>
      </c>
      <c r="AC11" s="87">
        <f>IF(J11="",0,IF(LEFT(J11,1)="-",ABS(J11),(IF(J11&gt;9,J11+2,11))))</f>
        <v>11</v>
      </c>
      <c r="AD11" s="88">
        <f t="shared" si="6"/>
        <v>7</v>
      </c>
      <c r="AE11" s="87">
        <f>IF(L11="",0,IF(LEFT(L11,1)="-",ABS(L11),(IF(L11&gt;9,L11+2,11))))</f>
        <v>0</v>
      </c>
      <c r="AF11" s="88">
        <f t="shared" si="7"/>
        <v>0</v>
      </c>
      <c r="AG11" s="87">
        <f t="shared" si="8"/>
        <v>0</v>
      </c>
      <c r="AH11" s="88">
        <f t="shared" si="9"/>
        <v>0</v>
      </c>
    </row>
    <row r="12" spans="1:34" ht="16.5" thickBot="1">
      <c r="A12" s="70" t="s">
        <v>101</v>
      </c>
      <c r="B12" s="89" t="str">
        <f>IF(B4&gt;"",B4,"")</f>
        <v>Thomas Lundström</v>
      </c>
      <c r="C12" s="90" t="str">
        <f>IF(B7&gt;"",B7,"")</f>
        <v>Tatu Pitkänen</v>
      </c>
      <c r="D12" s="65"/>
      <c r="E12" s="66"/>
      <c r="F12" s="339">
        <v>6</v>
      </c>
      <c r="G12" s="340"/>
      <c r="H12" s="339">
        <v>1</v>
      </c>
      <c r="I12" s="340"/>
      <c r="J12" s="339">
        <v>3</v>
      </c>
      <c r="K12" s="340"/>
      <c r="L12" s="339"/>
      <c r="M12" s="340"/>
      <c r="N12" s="339"/>
      <c r="O12" s="340"/>
      <c r="P12" s="74">
        <f t="shared" si="0"/>
        <v>3</v>
      </c>
      <c r="Q12" s="75">
        <f t="shared" si="1"/>
        <v>0</v>
      </c>
      <c r="R12" s="85"/>
      <c r="S12" s="86"/>
      <c r="U12" s="78">
        <f t="shared" si="2"/>
        <v>33</v>
      </c>
      <c r="V12" s="79">
        <f t="shared" si="2"/>
        <v>10</v>
      </c>
      <c r="W12" s="80">
        <f t="shared" si="3"/>
        <v>23</v>
      </c>
      <c r="Y12" s="87">
        <f aca="true" t="shared" si="10" ref="Y12:AE15">IF(F12="",0,IF(LEFT(F12,1)="-",ABS(F12),(IF(F12&gt;9,F12+2,11))))</f>
        <v>11</v>
      </c>
      <c r="Z12" s="88">
        <f t="shared" si="4"/>
        <v>6</v>
      </c>
      <c r="AA12" s="87">
        <f t="shared" si="10"/>
        <v>11</v>
      </c>
      <c r="AB12" s="88">
        <f t="shared" si="5"/>
        <v>1</v>
      </c>
      <c r="AC12" s="87">
        <f t="shared" si="10"/>
        <v>11</v>
      </c>
      <c r="AD12" s="88">
        <f t="shared" si="6"/>
        <v>3</v>
      </c>
      <c r="AE12" s="87">
        <f t="shared" si="10"/>
        <v>0</v>
      </c>
      <c r="AF12" s="88">
        <f t="shared" si="7"/>
        <v>0</v>
      </c>
      <c r="AG12" s="87">
        <f t="shared" si="8"/>
        <v>0</v>
      </c>
      <c r="AH12" s="88">
        <f t="shared" si="9"/>
        <v>0</v>
      </c>
    </row>
    <row r="13" spans="1:34" ht="15.75">
      <c r="A13" s="70" t="s">
        <v>102</v>
      </c>
      <c r="B13" s="71" t="str">
        <f>IF(B5&gt;"",B5,"")</f>
        <v>Henri Kuusjärvi</v>
      </c>
      <c r="C13" s="83" t="str">
        <f>IF(B6&gt;"",B6,"")</f>
        <v>Elias Brander</v>
      </c>
      <c r="D13" s="57"/>
      <c r="E13" s="73"/>
      <c r="F13" s="338">
        <v>-9</v>
      </c>
      <c r="G13" s="333"/>
      <c r="H13" s="338">
        <v>-9</v>
      </c>
      <c r="I13" s="333"/>
      <c r="J13" s="338">
        <v>-5</v>
      </c>
      <c r="K13" s="333"/>
      <c r="L13" s="338"/>
      <c r="M13" s="333"/>
      <c r="N13" s="338"/>
      <c r="O13" s="333"/>
      <c r="P13" s="74">
        <f t="shared" si="0"/>
        <v>0</v>
      </c>
      <c r="Q13" s="75">
        <f t="shared" si="1"/>
        <v>3</v>
      </c>
      <c r="R13" s="85"/>
      <c r="S13" s="86"/>
      <c r="U13" s="78">
        <f t="shared" si="2"/>
        <v>23</v>
      </c>
      <c r="V13" s="79">
        <f t="shared" si="2"/>
        <v>33</v>
      </c>
      <c r="W13" s="80">
        <f t="shared" si="3"/>
        <v>-10</v>
      </c>
      <c r="Y13" s="87">
        <f t="shared" si="10"/>
        <v>9</v>
      </c>
      <c r="Z13" s="88">
        <f t="shared" si="4"/>
        <v>11</v>
      </c>
      <c r="AA13" s="87">
        <f t="shared" si="10"/>
        <v>9</v>
      </c>
      <c r="AB13" s="88">
        <f t="shared" si="5"/>
        <v>11</v>
      </c>
      <c r="AC13" s="87">
        <f t="shared" si="10"/>
        <v>5</v>
      </c>
      <c r="AD13" s="88">
        <f t="shared" si="6"/>
        <v>11</v>
      </c>
      <c r="AE13" s="87">
        <f t="shared" si="10"/>
        <v>0</v>
      </c>
      <c r="AF13" s="88">
        <f t="shared" si="7"/>
        <v>0</v>
      </c>
      <c r="AG13" s="87">
        <f t="shared" si="8"/>
        <v>0</v>
      </c>
      <c r="AH13" s="88">
        <f t="shared" si="9"/>
        <v>0</v>
      </c>
    </row>
    <row r="14" spans="1:34" ht="15.75">
      <c r="A14" s="70" t="s">
        <v>103</v>
      </c>
      <c r="B14" s="71" t="str">
        <f>IF(B4&gt;"",B4,"")</f>
        <v>Thomas Lundström</v>
      </c>
      <c r="C14" s="83" t="str">
        <f>IF(B5&gt;"",B5,"")</f>
        <v>Henri Kuusjärvi</v>
      </c>
      <c r="D14" s="84"/>
      <c r="E14" s="73"/>
      <c r="F14" s="334">
        <v>4</v>
      </c>
      <c r="G14" s="335"/>
      <c r="H14" s="334">
        <v>7</v>
      </c>
      <c r="I14" s="335"/>
      <c r="J14" s="343">
        <v>7</v>
      </c>
      <c r="K14" s="335"/>
      <c r="L14" s="334"/>
      <c r="M14" s="335"/>
      <c r="N14" s="334"/>
      <c r="O14" s="335"/>
      <c r="P14" s="74">
        <f t="shared" si="0"/>
        <v>3</v>
      </c>
      <c r="Q14" s="75">
        <f t="shared" si="1"/>
        <v>0</v>
      </c>
      <c r="R14" s="85"/>
      <c r="S14" s="86"/>
      <c r="U14" s="78">
        <f t="shared" si="2"/>
        <v>33</v>
      </c>
      <c r="V14" s="79">
        <f t="shared" si="2"/>
        <v>18</v>
      </c>
      <c r="W14" s="80">
        <f t="shared" si="3"/>
        <v>15</v>
      </c>
      <c r="Y14" s="87">
        <f t="shared" si="10"/>
        <v>11</v>
      </c>
      <c r="Z14" s="88">
        <f t="shared" si="4"/>
        <v>4</v>
      </c>
      <c r="AA14" s="87">
        <f t="shared" si="10"/>
        <v>11</v>
      </c>
      <c r="AB14" s="88">
        <f t="shared" si="5"/>
        <v>7</v>
      </c>
      <c r="AC14" s="87">
        <f t="shared" si="10"/>
        <v>11</v>
      </c>
      <c r="AD14" s="88">
        <f t="shared" si="6"/>
        <v>7</v>
      </c>
      <c r="AE14" s="87">
        <f t="shared" si="10"/>
        <v>0</v>
      </c>
      <c r="AF14" s="88">
        <f t="shared" si="7"/>
        <v>0</v>
      </c>
      <c r="AG14" s="87">
        <f t="shared" si="8"/>
        <v>0</v>
      </c>
      <c r="AH14" s="88">
        <f t="shared" si="9"/>
        <v>0</v>
      </c>
    </row>
    <row r="15" spans="1:34" ht="16.5" thickBot="1">
      <c r="A15" s="91" t="s">
        <v>104</v>
      </c>
      <c r="B15" s="92" t="str">
        <f>IF(B6&gt;"",B6,"")</f>
        <v>Elias Brander</v>
      </c>
      <c r="C15" s="93" t="str">
        <f>IF(B7&gt;"",B7,"")</f>
        <v>Tatu Pitkänen</v>
      </c>
      <c r="D15" s="94"/>
      <c r="E15" s="95"/>
      <c r="F15" s="341">
        <v>5</v>
      </c>
      <c r="G15" s="342"/>
      <c r="H15" s="341">
        <v>10</v>
      </c>
      <c r="I15" s="342"/>
      <c r="J15" s="341">
        <v>7</v>
      </c>
      <c r="K15" s="342"/>
      <c r="L15" s="341"/>
      <c r="M15" s="342"/>
      <c r="N15" s="341"/>
      <c r="O15" s="342"/>
      <c r="P15" s="96">
        <f t="shared" si="0"/>
        <v>3</v>
      </c>
      <c r="Q15" s="97">
        <f t="shared" si="1"/>
        <v>0</v>
      </c>
      <c r="R15" s="98"/>
      <c r="S15" s="99"/>
      <c r="U15" s="78">
        <f t="shared" si="2"/>
        <v>34</v>
      </c>
      <c r="V15" s="79">
        <f t="shared" si="2"/>
        <v>22</v>
      </c>
      <c r="W15" s="80">
        <f t="shared" si="3"/>
        <v>12</v>
      </c>
      <c r="Y15" s="100">
        <f t="shared" si="10"/>
        <v>11</v>
      </c>
      <c r="Z15" s="101">
        <f t="shared" si="4"/>
        <v>5</v>
      </c>
      <c r="AA15" s="100">
        <f t="shared" si="10"/>
        <v>12</v>
      </c>
      <c r="AB15" s="101">
        <f t="shared" si="5"/>
        <v>10</v>
      </c>
      <c r="AC15" s="100">
        <f t="shared" si="10"/>
        <v>11</v>
      </c>
      <c r="AD15" s="101">
        <f t="shared" si="6"/>
        <v>7</v>
      </c>
      <c r="AE15" s="100">
        <f t="shared" si="10"/>
        <v>0</v>
      </c>
      <c r="AF15" s="101">
        <f t="shared" si="7"/>
        <v>0</v>
      </c>
      <c r="AG15" s="100">
        <f t="shared" si="8"/>
        <v>0</v>
      </c>
      <c r="AH15" s="101">
        <f t="shared" si="9"/>
        <v>0</v>
      </c>
    </row>
    <row r="16" ht="14.25" thickBot="1" thickTop="1"/>
    <row r="17" spans="1:19" ht="16.5" thickTop="1">
      <c r="A17" s="3"/>
      <c r="B17" s="4" t="s">
        <v>114</v>
      </c>
      <c r="C17" s="5"/>
      <c r="D17" s="5"/>
      <c r="E17" s="5"/>
      <c r="F17" s="6"/>
      <c r="G17" s="5"/>
      <c r="H17" s="7" t="s">
        <v>72</v>
      </c>
      <c r="I17" s="8"/>
      <c r="J17" s="258" t="s">
        <v>183</v>
      </c>
      <c r="K17" s="261"/>
      <c r="L17" s="261"/>
      <c r="M17" s="262"/>
      <c r="N17" s="263" t="s">
        <v>73</v>
      </c>
      <c r="O17" s="264"/>
      <c r="P17" s="264"/>
      <c r="Q17" s="322" t="s">
        <v>105</v>
      </c>
      <c r="R17" s="323"/>
      <c r="S17" s="324"/>
    </row>
    <row r="18" spans="1:19" ht="16.5" thickBot="1">
      <c r="A18" s="9"/>
      <c r="B18" s="10" t="s">
        <v>23</v>
      </c>
      <c r="C18" s="11" t="s">
        <v>75</v>
      </c>
      <c r="D18" s="278"/>
      <c r="E18" s="279"/>
      <c r="F18" s="280"/>
      <c r="G18" s="281" t="s">
        <v>76</v>
      </c>
      <c r="H18" s="282"/>
      <c r="I18" s="282"/>
      <c r="J18" s="283">
        <v>39851</v>
      </c>
      <c r="K18" s="283"/>
      <c r="L18" s="283"/>
      <c r="M18" s="284"/>
      <c r="N18" s="12" t="s">
        <v>77</v>
      </c>
      <c r="O18" s="13"/>
      <c r="P18" s="13"/>
      <c r="Q18" s="276" t="s">
        <v>184</v>
      </c>
      <c r="R18" s="276"/>
      <c r="S18" s="277"/>
    </row>
    <row r="19" spans="1:23" ht="15.75" thickTop="1">
      <c r="A19" s="14"/>
      <c r="B19" s="15" t="s">
        <v>78</v>
      </c>
      <c r="C19" s="16" t="s">
        <v>79</v>
      </c>
      <c r="D19" s="316" t="s">
        <v>80</v>
      </c>
      <c r="E19" s="317"/>
      <c r="F19" s="316" t="s">
        <v>81</v>
      </c>
      <c r="G19" s="317"/>
      <c r="H19" s="316" t="s">
        <v>82</v>
      </c>
      <c r="I19" s="317"/>
      <c r="J19" s="316" t="s">
        <v>83</v>
      </c>
      <c r="K19" s="317"/>
      <c r="L19" s="316"/>
      <c r="M19" s="317"/>
      <c r="N19" s="17" t="s">
        <v>84</v>
      </c>
      <c r="O19" s="18" t="s">
        <v>85</v>
      </c>
      <c r="P19" s="19" t="s">
        <v>86</v>
      </c>
      <c r="Q19" s="20"/>
      <c r="R19" s="318" t="s">
        <v>87</v>
      </c>
      <c r="S19" s="319"/>
      <c r="U19" s="21" t="s">
        <v>88</v>
      </c>
      <c r="V19" s="22"/>
      <c r="W19" s="23" t="s">
        <v>89</v>
      </c>
    </row>
    <row r="20" spans="1:23" ht="12.75">
      <c r="A20" s="24" t="s">
        <v>80</v>
      </c>
      <c r="B20" s="25" t="s">
        <v>44</v>
      </c>
      <c r="C20" s="26" t="s">
        <v>8</v>
      </c>
      <c r="D20" s="27"/>
      <c r="E20" s="28"/>
      <c r="F20" s="29">
        <f>+P30</f>
        <v>3</v>
      </c>
      <c r="G20" s="30">
        <f>+Q30</f>
        <v>0</v>
      </c>
      <c r="H20" s="29">
        <f>P26</f>
        <v>3</v>
      </c>
      <c r="I20" s="30">
        <f>Q26</f>
        <v>0</v>
      </c>
      <c r="J20" s="29">
        <f>P28</f>
        <v>3</v>
      </c>
      <c r="K20" s="30">
        <f>Q28</f>
        <v>0</v>
      </c>
      <c r="L20" s="29"/>
      <c r="M20" s="30"/>
      <c r="N20" s="31">
        <f>IF(SUM(D20:M20)=0,"",COUNTIF(E20:E23,"3"))</f>
        <v>3</v>
      </c>
      <c r="O20" s="32">
        <f>IF(SUM(E20:N20)=0,"",COUNTIF(D20:D23,"3"))</f>
        <v>0</v>
      </c>
      <c r="P20" s="33">
        <f>IF(SUM(D20:M20)=0,"",SUM(E20:E23))</f>
        <v>9</v>
      </c>
      <c r="Q20" s="34">
        <f>IF(SUM(D20:M20)=0,"",SUM(D20:D23))</f>
        <v>0</v>
      </c>
      <c r="R20" s="320">
        <v>1</v>
      </c>
      <c r="S20" s="321"/>
      <c r="U20" s="35">
        <f>+U26+U28+U30</f>
        <v>100</v>
      </c>
      <c r="V20" s="36">
        <f>+V26+V28+V30</f>
        <v>50</v>
      </c>
      <c r="W20" s="37">
        <f>+U20-V20</f>
        <v>50</v>
      </c>
    </row>
    <row r="21" spans="1:23" ht="12.75">
      <c r="A21" s="38" t="s">
        <v>81</v>
      </c>
      <c r="B21" s="25" t="s">
        <v>10</v>
      </c>
      <c r="C21" s="39" t="s">
        <v>8</v>
      </c>
      <c r="D21" s="40">
        <f>+Q30</f>
        <v>0</v>
      </c>
      <c r="E21" s="41">
        <f>+P30</f>
        <v>3</v>
      </c>
      <c r="F21" s="42"/>
      <c r="G21" s="43"/>
      <c r="H21" s="40">
        <f>P29</f>
        <v>3</v>
      </c>
      <c r="I21" s="41">
        <f>Q29</f>
        <v>1</v>
      </c>
      <c r="J21" s="40">
        <f>P27</f>
        <v>2</v>
      </c>
      <c r="K21" s="41">
        <f>Q27</f>
        <v>3</v>
      </c>
      <c r="L21" s="40"/>
      <c r="M21" s="41"/>
      <c r="N21" s="31">
        <f>IF(SUM(D21:M21)=0,"",COUNTIF(G20:G23,"3"))</f>
        <v>1</v>
      </c>
      <c r="O21" s="32">
        <f>IF(SUM(E21:N21)=0,"",COUNTIF(F20:F23,"3"))</f>
        <v>2</v>
      </c>
      <c r="P21" s="33">
        <f>IF(SUM(D21:M21)=0,"",SUM(G20:G23))</f>
        <v>5</v>
      </c>
      <c r="Q21" s="34">
        <f>IF(SUM(D21:M21)=0,"",SUM(F20:F23))</f>
        <v>7</v>
      </c>
      <c r="R21" s="320">
        <v>3</v>
      </c>
      <c r="S21" s="321"/>
      <c r="U21" s="35">
        <f>+U27+U29+V30</f>
        <v>114</v>
      </c>
      <c r="V21" s="36">
        <f>+V27+V29+U30</f>
        <v>106</v>
      </c>
      <c r="W21" s="37">
        <f>+U21-V21</f>
        <v>8</v>
      </c>
    </row>
    <row r="22" spans="1:23" ht="12.75">
      <c r="A22" s="38" t="s">
        <v>82</v>
      </c>
      <c r="B22" s="25" t="s">
        <v>11</v>
      </c>
      <c r="C22" s="39" t="s">
        <v>3</v>
      </c>
      <c r="D22" s="40">
        <f>+Q26</f>
        <v>0</v>
      </c>
      <c r="E22" s="41">
        <f>+P26</f>
        <v>3</v>
      </c>
      <c r="F22" s="40">
        <f>Q29</f>
        <v>1</v>
      </c>
      <c r="G22" s="41">
        <f>P29</f>
        <v>3</v>
      </c>
      <c r="H22" s="42"/>
      <c r="I22" s="43"/>
      <c r="J22" s="40">
        <f>P31</f>
        <v>2</v>
      </c>
      <c r="K22" s="41">
        <f>Q31</f>
        <v>3</v>
      </c>
      <c r="L22" s="40"/>
      <c r="M22" s="41"/>
      <c r="N22" s="31">
        <f>IF(SUM(D22:M22)=0,"",COUNTIF(I20:I23,"3"))</f>
        <v>0</v>
      </c>
      <c r="O22" s="32">
        <f>IF(SUM(E22:N22)=0,"",COUNTIF(H20:H23,"3"))</f>
        <v>3</v>
      </c>
      <c r="P22" s="33">
        <f>IF(SUM(D22:M22)=0,"",SUM(I20:I23))</f>
        <v>3</v>
      </c>
      <c r="Q22" s="34">
        <f>IF(SUM(D22:M22)=0,"",SUM(H20:H23))</f>
        <v>9</v>
      </c>
      <c r="R22" s="320">
        <v>4</v>
      </c>
      <c r="S22" s="321"/>
      <c r="U22" s="35">
        <f>+V26+V29+U31</f>
        <v>92</v>
      </c>
      <c r="V22" s="36">
        <f>+U26+U29+V31</f>
        <v>126</v>
      </c>
      <c r="W22" s="37">
        <f>+U22-V22</f>
        <v>-34</v>
      </c>
    </row>
    <row r="23" spans="1:23" ht="13.5" thickBot="1">
      <c r="A23" s="44" t="s">
        <v>83</v>
      </c>
      <c r="B23" s="25" t="s">
        <v>175</v>
      </c>
      <c r="C23" s="46" t="s">
        <v>17</v>
      </c>
      <c r="D23" s="47">
        <f>Q28</f>
        <v>0</v>
      </c>
      <c r="E23" s="48">
        <f>P28</f>
        <v>3</v>
      </c>
      <c r="F23" s="47">
        <f>Q27</f>
        <v>3</v>
      </c>
      <c r="G23" s="48">
        <f>P27</f>
        <v>2</v>
      </c>
      <c r="H23" s="47">
        <f>Q31</f>
        <v>3</v>
      </c>
      <c r="I23" s="48">
        <f>P31</f>
        <v>2</v>
      </c>
      <c r="J23" s="49"/>
      <c r="K23" s="50"/>
      <c r="L23" s="47"/>
      <c r="M23" s="48"/>
      <c r="N23" s="51">
        <f>IF(SUM(D23:M23)=0,"",COUNTIF(K20:K23,"3"))</f>
        <v>2</v>
      </c>
      <c r="O23" s="52">
        <f>IF(SUM(E23:N23)=0,"",COUNTIF(J20:J23,"3"))</f>
        <v>1</v>
      </c>
      <c r="P23" s="53">
        <f>IF(SUM(D23:M24)=0,"",SUM(K20:K23))</f>
        <v>6</v>
      </c>
      <c r="Q23" s="54">
        <f>IF(SUM(D23:M23)=0,"",SUM(J20:J23))</f>
        <v>7</v>
      </c>
      <c r="R23" s="325">
        <v>2</v>
      </c>
      <c r="S23" s="326"/>
      <c r="U23" s="35">
        <f>+V27+V28+V31</f>
        <v>113</v>
      </c>
      <c r="V23" s="36">
        <f>+U27+U28+U31</f>
        <v>137</v>
      </c>
      <c r="W23" s="37">
        <f>+U23-V23</f>
        <v>-24</v>
      </c>
    </row>
    <row r="24" spans="1:24" ht="15.75" thickTop="1">
      <c r="A24" s="55"/>
      <c r="B24" s="56" t="s">
        <v>90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  <c r="S24" s="59"/>
      <c r="U24" s="60"/>
      <c r="V24" s="61" t="s">
        <v>91</v>
      </c>
      <c r="W24" s="62">
        <f>SUM(W20:W23)</f>
        <v>0</v>
      </c>
      <c r="X24" s="61" t="str">
        <f>IF(W24=0,"OK","Virhe")</f>
        <v>OK</v>
      </c>
    </row>
    <row r="25" spans="1:23" ht="15.75" thickBot="1">
      <c r="A25" s="63"/>
      <c r="B25" s="64" t="s">
        <v>92</v>
      </c>
      <c r="C25" s="65"/>
      <c r="D25" s="65"/>
      <c r="E25" s="66"/>
      <c r="F25" s="327" t="s">
        <v>93</v>
      </c>
      <c r="G25" s="328"/>
      <c r="H25" s="329" t="s">
        <v>94</v>
      </c>
      <c r="I25" s="328"/>
      <c r="J25" s="329" t="s">
        <v>95</v>
      </c>
      <c r="K25" s="328"/>
      <c r="L25" s="329" t="s">
        <v>96</v>
      </c>
      <c r="M25" s="328"/>
      <c r="N25" s="329" t="s">
        <v>97</v>
      </c>
      <c r="O25" s="328"/>
      <c r="P25" s="330" t="s">
        <v>98</v>
      </c>
      <c r="Q25" s="331"/>
      <c r="S25" s="67"/>
      <c r="U25" s="68" t="s">
        <v>88</v>
      </c>
      <c r="V25" s="69"/>
      <c r="W25" s="23" t="s">
        <v>89</v>
      </c>
    </row>
    <row r="26" spans="1:34" ht="15.75">
      <c r="A26" s="70" t="s">
        <v>99</v>
      </c>
      <c r="B26" s="71" t="str">
        <f>IF(B20&gt;"",B20,"")</f>
        <v>Miikka O'Connor</v>
      </c>
      <c r="C26" s="72" t="str">
        <f>IF(B22&gt;"",B22,"")</f>
        <v>Joonas Kivimäki</v>
      </c>
      <c r="D26" s="57"/>
      <c r="E26" s="73"/>
      <c r="F26" s="336">
        <v>2</v>
      </c>
      <c r="G26" s="337"/>
      <c r="H26" s="338">
        <v>1</v>
      </c>
      <c r="I26" s="333"/>
      <c r="J26" s="338">
        <v>5</v>
      </c>
      <c r="K26" s="333"/>
      <c r="L26" s="338"/>
      <c r="M26" s="333"/>
      <c r="N26" s="332"/>
      <c r="O26" s="333"/>
      <c r="P26" s="74">
        <f aca="true" t="shared" si="11" ref="P26:P31">IF(COUNT(F26:N26)=0,"",COUNTIF(F26:N26,"&gt;=0"))</f>
        <v>3</v>
      </c>
      <c r="Q26" s="75">
        <f aca="true" t="shared" si="12" ref="Q26:Q31">IF(COUNT(F26:N26)=0,"",(IF(LEFT(F26,1)="-",1,0)+IF(LEFT(H26,1)="-",1,0)+IF(LEFT(J26,1)="-",1,0)+IF(LEFT(L26,1)="-",1,0)+IF(LEFT(N26,1)="-",1,0)))</f>
        <v>0</v>
      </c>
      <c r="R26" s="76"/>
      <c r="S26" s="77"/>
      <c r="U26" s="78">
        <f aca="true" t="shared" si="13" ref="U26:U31">+Y26+AA26+AC26+AE26+AG26</f>
        <v>33</v>
      </c>
      <c r="V26" s="79">
        <f aca="true" t="shared" si="14" ref="V26:V31">+Z26+AB26+AD26+AF26+AH26</f>
        <v>8</v>
      </c>
      <c r="W26" s="80">
        <f aca="true" t="shared" si="15" ref="W26:W31">+U26-V26</f>
        <v>25</v>
      </c>
      <c r="Y26" s="81">
        <f aca="true" t="shared" si="16" ref="Y26:Y31">IF(F26="",0,IF(LEFT(F26,1)="-",ABS(F26),(IF(F26&gt;9,F26+2,11))))</f>
        <v>11</v>
      </c>
      <c r="Z26" s="82">
        <f aca="true" t="shared" si="17" ref="Z26:Z31">IF(F26="",0,IF(LEFT(F26,1)="-",(IF(ABS(F26)&gt;9,(ABS(F26)+2),11)),F26))</f>
        <v>2</v>
      </c>
      <c r="AA26" s="81">
        <f aca="true" t="shared" si="18" ref="AA26:AA31">IF(H26="",0,IF(LEFT(H26,1)="-",ABS(H26),(IF(H26&gt;9,H26+2,11))))</f>
        <v>11</v>
      </c>
      <c r="AB26" s="82">
        <f aca="true" t="shared" si="19" ref="AB26:AB31">IF(H26="",0,IF(LEFT(H26,1)="-",(IF(ABS(H26)&gt;9,(ABS(H26)+2),11)),H26))</f>
        <v>1</v>
      </c>
      <c r="AC26" s="81">
        <f aca="true" t="shared" si="20" ref="AC26:AC31">IF(J26="",0,IF(LEFT(J26,1)="-",ABS(J26),(IF(J26&gt;9,J26+2,11))))</f>
        <v>11</v>
      </c>
      <c r="AD26" s="82">
        <f aca="true" t="shared" si="21" ref="AD26:AD31">IF(J26="",0,IF(LEFT(J26,1)="-",(IF(ABS(J26)&gt;9,(ABS(J26)+2),11)),J26))</f>
        <v>5</v>
      </c>
      <c r="AE26" s="81">
        <f aca="true" t="shared" si="22" ref="AE26:AE31">IF(L26="",0,IF(LEFT(L26,1)="-",ABS(L26),(IF(L26&gt;9,L26+2,11))))</f>
        <v>0</v>
      </c>
      <c r="AF26" s="82">
        <f aca="true" t="shared" si="23" ref="AF26:AF31">IF(L26="",0,IF(LEFT(L26,1)="-",(IF(ABS(L26)&gt;9,(ABS(L26)+2),11)),L26))</f>
        <v>0</v>
      </c>
      <c r="AG26" s="81">
        <f aca="true" t="shared" si="24" ref="AG26:AG31">IF(N26="",0,IF(LEFT(N26,1)="-",ABS(N26),(IF(N26&gt;9,N26+2,11))))</f>
        <v>0</v>
      </c>
      <c r="AH26" s="82">
        <f aca="true" t="shared" si="25" ref="AH26:AH31">IF(N26="",0,IF(LEFT(N26,1)="-",(IF(ABS(N26)&gt;9,(ABS(N26)+2),11)),N26))</f>
        <v>0</v>
      </c>
    </row>
    <row r="27" spans="1:34" ht="15.75">
      <c r="A27" s="70" t="s">
        <v>100</v>
      </c>
      <c r="B27" s="71" t="str">
        <f>IF(B21&gt;"",B21,"")</f>
        <v>Anton Mäkinen</v>
      </c>
      <c r="C27" s="83" t="str">
        <f>IF(B23&gt;"",B23,"")</f>
        <v>Toni Pitkänen</v>
      </c>
      <c r="D27" s="84"/>
      <c r="E27" s="73"/>
      <c r="F27" s="334">
        <v>5</v>
      </c>
      <c r="G27" s="335"/>
      <c r="H27" s="334">
        <v>-9</v>
      </c>
      <c r="I27" s="335"/>
      <c r="J27" s="334">
        <v>-9</v>
      </c>
      <c r="K27" s="335"/>
      <c r="L27" s="334">
        <v>5</v>
      </c>
      <c r="M27" s="335"/>
      <c r="N27" s="334">
        <v>-9</v>
      </c>
      <c r="O27" s="335"/>
      <c r="P27" s="74">
        <f t="shared" si="11"/>
        <v>2</v>
      </c>
      <c r="Q27" s="75">
        <f t="shared" si="12"/>
        <v>3</v>
      </c>
      <c r="R27" s="85"/>
      <c r="S27" s="86"/>
      <c r="U27" s="78">
        <f t="shared" si="13"/>
        <v>49</v>
      </c>
      <c r="V27" s="79">
        <f t="shared" si="14"/>
        <v>43</v>
      </c>
      <c r="W27" s="80">
        <f t="shared" si="15"/>
        <v>6</v>
      </c>
      <c r="Y27" s="87">
        <f t="shared" si="16"/>
        <v>11</v>
      </c>
      <c r="Z27" s="88">
        <f t="shared" si="17"/>
        <v>5</v>
      </c>
      <c r="AA27" s="87">
        <f t="shared" si="18"/>
        <v>9</v>
      </c>
      <c r="AB27" s="88">
        <f t="shared" si="19"/>
        <v>11</v>
      </c>
      <c r="AC27" s="87">
        <f t="shared" si="20"/>
        <v>9</v>
      </c>
      <c r="AD27" s="88">
        <f t="shared" si="21"/>
        <v>11</v>
      </c>
      <c r="AE27" s="87">
        <f t="shared" si="22"/>
        <v>11</v>
      </c>
      <c r="AF27" s="88">
        <f t="shared" si="23"/>
        <v>5</v>
      </c>
      <c r="AG27" s="87">
        <f t="shared" si="24"/>
        <v>9</v>
      </c>
      <c r="AH27" s="88">
        <f t="shared" si="25"/>
        <v>11</v>
      </c>
    </row>
    <row r="28" spans="1:34" ht="16.5" thickBot="1">
      <c r="A28" s="70" t="s">
        <v>101</v>
      </c>
      <c r="B28" s="89" t="str">
        <f>IF(B20&gt;"",B20,"")</f>
        <v>Miikka O'Connor</v>
      </c>
      <c r="C28" s="90" t="str">
        <f>IF(B23&gt;"",B23,"")</f>
        <v>Toni Pitkänen</v>
      </c>
      <c r="D28" s="65"/>
      <c r="E28" s="66"/>
      <c r="F28" s="339">
        <v>7</v>
      </c>
      <c r="G28" s="340"/>
      <c r="H28" s="339">
        <v>7</v>
      </c>
      <c r="I28" s="340"/>
      <c r="J28" s="339">
        <v>5</v>
      </c>
      <c r="K28" s="340"/>
      <c r="L28" s="339"/>
      <c r="M28" s="340"/>
      <c r="N28" s="339"/>
      <c r="O28" s="340"/>
      <c r="P28" s="74">
        <f t="shared" si="11"/>
        <v>3</v>
      </c>
      <c r="Q28" s="75">
        <f t="shared" si="12"/>
        <v>0</v>
      </c>
      <c r="R28" s="85"/>
      <c r="S28" s="86"/>
      <c r="U28" s="78">
        <f t="shared" si="13"/>
        <v>33</v>
      </c>
      <c r="V28" s="79">
        <f t="shared" si="14"/>
        <v>19</v>
      </c>
      <c r="W28" s="80">
        <f t="shared" si="15"/>
        <v>14</v>
      </c>
      <c r="Y28" s="87">
        <f t="shared" si="16"/>
        <v>11</v>
      </c>
      <c r="Z28" s="88">
        <f t="shared" si="17"/>
        <v>7</v>
      </c>
      <c r="AA28" s="87">
        <f t="shared" si="18"/>
        <v>11</v>
      </c>
      <c r="AB28" s="88">
        <f t="shared" si="19"/>
        <v>7</v>
      </c>
      <c r="AC28" s="87">
        <f t="shared" si="20"/>
        <v>11</v>
      </c>
      <c r="AD28" s="88">
        <f t="shared" si="21"/>
        <v>5</v>
      </c>
      <c r="AE28" s="87">
        <f t="shared" si="22"/>
        <v>0</v>
      </c>
      <c r="AF28" s="88">
        <f t="shared" si="23"/>
        <v>0</v>
      </c>
      <c r="AG28" s="87">
        <f t="shared" si="24"/>
        <v>0</v>
      </c>
      <c r="AH28" s="88">
        <f t="shared" si="25"/>
        <v>0</v>
      </c>
    </row>
    <row r="29" spans="1:34" ht="15.75">
      <c r="A29" s="70" t="s">
        <v>102</v>
      </c>
      <c r="B29" s="71" t="str">
        <f>IF(B21&gt;"",B21,"")</f>
        <v>Anton Mäkinen</v>
      </c>
      <c r="C29" s="83" t="str">
        <f>IF(B22&gt;"",B22,"")</f>
        <v>Joonas Kivimäki</v>
      </c>
      <c r="D29" s="57"/>
      <c r="E29" s="73"/>
      <c r="F29" s="338">
        <v>6</v>
      </c>
      <c r="G29" s="333"/>
      <c r="H29" s="338">
        <v>-9</v>
      </c>
      <c r="I29" s="333"/>
      <c r="J29" s="338">
        <v>7</v>
      </c>
      <c r="K29" s="333"/>
      <c r="L29" s="338">
        <v>5</v>
      </c>
      <c r="M29" s="333"/>
      <c r="N29" s="338"/>
      <c r="O29" s="333"/>
      <c r="P29" s="74">
        <f t="shared" si="11"/>
        <v>3</v>
      </c>
      <c r="Q29" s="75">
        <f t="shared" si="12"/>
        <v>1</v>
      </c>
      <c r="R29" s="85"/>
      <c r="S29" s="86"/>
      <c r="U29" s="78">
        <f t="shared" si="13"/>
        <v>42</v>
      </c>
      <c r="V29" s="79">
        <f t="shared" si="14"/>
        <v>29</v>
      </c>
      <c r="W29" s="80">
        <f t="shared" si="15"/>
        <v>13</v>
      </c>
      <c r="Y29" s="87">
        <f t="shared" si="16"/>
        <v>11</v>
      </c>
      <c r="Z29" s="88">
        <f t="shared" si="17"/>
        <v>6</v>
      </c>
      <c r="AA29" s="87">
        <f t="shared" si="18"/>
        <v>9</v>
      </c>
      <c r="AB29" s="88">
        <f t="shared" si="19"/>
        <v>11</v>
      </c>
      <c r="AC29" s="87">
        <f t="shared" si="20"/>
        <v>11</v>
      </c>
      <c r="AD29" s="88">
        <f t="shared" si="21"/>
        <v>7</v>
      </c>
      <c r="AE29" s="87">
        <f t="shared" si="22"/>
        <v>11</v>
      </c>
      <c r="AF29" s="88">
        <f t="shared" si="23"/>
        <v>5</v>
      </c>
      <c r="AG29" s="87">
        <f t="shared" si="24"/>
        <v>0</v>
      </c>
      <c r="AH29" s="88">
        <f t="shared" si="25"/>
        <v>0</v>
      </c>
    </row>
    <row r="30" spans="1:34" ht="15.75">
      <c r="A30" s="70" t="s">
        <v>103</v>
      </c>
      <c r="B30" s="71" t="str">
        <f>IF(B20&gt;"",B20,"")</f>
        <v>Miikka O'Connor</v>
      </c>
      <c r="C30" s="83" t="str">
        <f>IF(B21&gt;"",B21,"")</f>
        <v>Anton Mäkinen</v>
      </c>
      <c r="D30" s="84"/>
      <c r="E30" s="73"/>
      <c r="F30" s="334">
        <v>6</v>
      </c>
      <c r="G30" s="335"/>
      <c r="H30" s="334">
        <v>10</v>
      </c>
      <c r="I30" s="335"/>
      <c r="J30" s="343">
        <v>7</v>
      </c>
      <c r="K30" s="335"/>
      <c r="L30" s="334"/>
      <c r="M30" s="335"/>
      <c r="N30" s="334"/>
      <c r="O30" s="335"/>
      <c r="P30" s="74">
        <f t="shared" si="11"/>
        <v>3</v>
      </c>
      <c r="Q30" s="75">
        <f t="shared" si="12"/>
        <v>0</v>
      </c>
      <c r="R30" s="85"/>
      <c r="S30" s="86"/>
      <c r="U30" s="78">
        <f t="shared" si="13"/>
        <v>34</v>
      </c>
      <c r="V30" s="79">
        <f t="shared" si="14"/>
        <v>23</v>
      </c>
      <c r="W30" s="80">
        <f t="shared" si="15"/>
        <v>11</v>
      </c>
      <c r="Y30" s="87">
        <f t="shared" si="16"/>
        <v>11</v>
      </c>
      <c r="Z30" s="88">
        <f t="shared" si="17"/>
        <v>6</v>
      </c>
      <c r="AA30" s="87">
        <f t="shared" si="18"/>
        <v>12</v>
      </c>
      <c r="AB30" s="88">
        <f t="shared" si="19"/>
        <v>10</v>
      </c>
      <c r="AC30" s="87">
        <f t="shared" si="20"/>
        <v>11</v>
      </c>
      <c r="AD30" s="88">
        <f t="shared" si="21"/>
        <v>7</v>
      </c>
      <c r="AE30" s="87">
        <f t="shared" si="22"/>
        <v>0</v>
      </c>
      <c r="AF30" s="88">
        <f t="shared" si="23"/>
        <v>0</v>
      </c>
      <c r="AG30" s="87">
        <f t="shared" si="24"/>
        <v>0</v>
      </c>
      <c r="AH30" s="88">
        <f t="shared" si="25"/>
        <v>0</v>
      </c>
    </row>
    <row r="31" spans="1:34" ht="16.5" thickBot="1">
      <c r="A31" s="91" t="s">
        <v>104</v>
      </c>
      <c r="B31" s="92" t="str">
        <f>IF(B22&gt;"",B22,"")</f>
        <v>Joonas Kivimäki</v>
      </c>
      <c r="C31" s="93" t="str">
        <f>IF(B23&gt;"",B23,"")</f>
        <v>Toni Pitkänen</v>
      </c>
      <c r="D31" s="94"/>
      <c r="E31" s="95"/>
      <c r="F31" s="341">
        <v>-8</v>
      </c>
      <c r="G31" s="342"/>
      <c r="H31" s="341">
        <v>2</v>
      </c>
      <c r="I31" s="342"/>
      <c r="J31" s="341">
        <v>11</v>
      </c>
      <c r="K31" s="342"/>
      <c r="L31" s="341">
        <v>-9</v>
      </c>
      <c r="M31" s="342"/>
      <c r="N31" s="341">
        <v>-14</v>
      </c>
      <c r="O31" s="342"/>
      <c r="P31" s="96">
        <f t="shared" si="11"/>
        <v>2</v>
      </c>
      <c r="Q31" s="97">
        <f t="shared" si="12"/>
        <v>3</v>
      </c>
      <c r="R31" s="98"/>
      <c r="S31" s="99"/>
      <c r="U31" s="78">
        <f t="shared" si="13"/>
        <v>55</v>
      </c>
      <c r="V31" s="79">
        <f t="shared" si="14"/>
        <v>51</v>
      </c>
      <c r="W31" s="80">
        <f t="shared" si="15"/>
        <v>4</v>
      </c>
      <c r="Y31" s="100">
        <f t="shared" si="16"/>
        <v>8</v>
      </c>
      <c r="Z31" s="101">
        <f t="shared" si="17"/>
        <v>11</v>
      </c>
      <c r="AA31" s="100">
        <f t="shared" si="18"/>
        <v>11</v>
      </c>
      <c r="AB31" s="101">
        <f t="shared" si="19"/>
        <v>2</v>
      </c>
      <c r="AC31" s="100">
        <f t="shared" si="20"/>
        <v>13</v>
      </c>
      <c r="AD31" s="101">
        <f t="shared" si="21"/>
        <v>11</v>
      </c>
      <c r="AE31" s="100">
        <f t="shared" si="22"/>
        <v>9</v>
      </c>
      <c r="AF31" s="101">
        <f t="shared" si="23"/>
        <v>11</v>
      </c>
      <c r="AG31" s="100">
        <f t="shared" si="24"/>
        <v>14</v>
      </c>
      <c r="AH31" s="101">
        <f t="shared" si="25"/>
        <v>16</v>
      </c>
    </row>
    <row r="32" ht="14.25" thickBot="1" thickTop="1"/>
    <row r="33" spans="1:19" ht="16.5" thickTop="1">
      <c r="A33" s="3"/>
      <c r="B33" s="4" t="s">
        <v>114</v>
      </c>
      <c r="C33" s="5"/>
      <c r="D33" s="5"/>
      <c r="E33" s="5"/>
      <c r="F33" s="6"/>
      <c r="G33" s="5"/>
      <c r="H33" s="7" t="s">
        <v>72</v>
      </c>
      <c r="I33" s="8"/>
      <c r="J33" s="258" t="s">
        <v>183</v>
      </c>
      <c r="K33" s="261"/>
      <c r="L33" s="261"/>
      <c r="M33" s="262"/>
      <c r="N33" s="263" t="s">
        <v>73</v>
      </c>
      <c r="O33" s="264"/>
      <c r="P33" s="264"/>
      <c r="Q33" s="322" t="s">
        <v>115</v>
      </c>
      <c r="R33" s="323"/>
      <c r="S33" s="324"/>
    </row>
    <row r="34" spans="1:19" ht="16.5" thickBot="1">
      <c r="A34" s="9"/>
      <c r="B34" s="10" t="s">
        <v>23</v>
      </c>
      <c r="C34" s="11" t="s">
        <v>75</v>
      </c>
      <c r="D34" s="278"/>
      <c r="E34" s="279"/>
      <c r="F34" s="280"/>
      <c r="G34" s="281" t="s">
        <v>76</v>
      </c>
      <c r="H34" s="282"/>
      <c r="I34" s="282"/>
      <c r="J34" s="283">
        <v>39851</v>
      </c>
      <c r="K34" s="283"/>
      <c r="L34" s="283"/>
      <c r="M34" s="284"/>
      <c r="N34" s="12" t="s">
        <v>77</v>
      </c>
      <c r="O34" s="13"/>
      <c r="P34" s="13"/>
      <c r="Q34" s="276" t="s">
        <v>184</v>
      </c>
      <c r="R34" s="276"/>
      <c r="S34" s="277"/>
    </row>
    <row r="35" spans="1:23" ht="15.75" thickTop="1">
      <c r="A35" s="14"/>
      <c r="B35" s="15" t="s">
        <v>78</v>
      </c>
      <c r="C35" s="16" t="s">
        <v>79</v>
      </c>
      <c r="D35" s="316" t="s">
        <v>80</v>
      </c>
      <c r="E35" s="317"/>
      <c r="F35" s="316" t="s">
        <v>81</v>
      </c>
      <c r="G35" s="317"/>
      <c r="H35" s="316" t="s">
        <v>82</v>
      </c>
      <c r="I35" s="317"/>
      <c r="J35" s="316" t="s">
        <v>83</v>
      </c>
      <c r="K35" s="317"/>
      <c r="L35" s="316"/>
      <c r="M35" s="317"/>
      <c r="N35" s="17" t="s">
        <v>84</v>
      </c>
      <c r="O35" s="18" t="s">
        <v>85</v>
      </c>
      <c r="P35" s="19" t="s">
        <v>86</v>
      </c>
      <c r="Q35" s="20"/>
      <c r="R35" s="318" t="s">
        <v>87</v>
      </c>
      <c r="S35" s="319"/>
      <c r="U35" s="21" t="s">
        <v>88</v>
      </c>
      <c r="V35" s="22"/>
      <c r="W35" s="23" t="s">
        <v>89</v>
      </c>
    </row>
    <row r="36" spans="1:23" ht="12.75">
      <c r="A36" s="24" t="s">
        <v>80</v>
      </c>
      <c r="B36" s="25" t="s">
        <v>34</v>
      </c>
      <c r="C36" s="26" t="s">
        <v>36</v>
      </c>
      <c r="D36" s="27"/>
      <c r="E36" s="28"/>
      <c r="F36" s="29">
        <f>+P46</f>
        <v>3</v>
      </c>
      <c r="G36" s="30">
        <f>+Q46</f>
        <v>0</v>
      </c>
      <c r="H36" s="29">
        <f>P42</f>
        <v>3</v>
      </c>
      <c r="I36" s="30">
        <f>Q42</f>
        <v>0</v>
      </c>
      <c r="J36" s="29">
        <f>P44</f>
        <v>3</v>
      </c>
      <c r="K36" s="30">
        <f>Q44</f>
        <v>0</v>
      </c>
      <c r="L36" s="29"/>
      <c r="M36" s="30"/>
      <c r="N36" s="31">
        <f>IF(SUM(D36:M36)=0,"",COUNTIF(E36:E39,"3"))</f>
        <v>3</v>
      </c>
      <c r="O36" s="32">
        <f>IF(SUM(E36:N36)=0,"",COUNTIF(D36:D39,"3"))</f>
        <v>0</v>
      </c>
      <c r="P36" s="33">
        <f>IF(SUM(D36:M36)=0,"",SUM(E36:E39))</f>
        <v>9</v>
      </c>
      <c r="Q36" s="34">
        <f>IF(SUM(D36:M36)=0,"",SUM(D36:D39))</f>
        <v>0</v>
      </c>
      <c r="R36" s="320">
        <v>1</v>
      </c>
      <c r="S36" s="321"/>
      <c r="U36" s="35">
        <f>+U42+U44+U46</f>
        <v>99</v>
      </c>
      <c r="V36" s="36">
        <f>+V42+V44+V46</f>
        <v>61</v>
      </c>
      <c r="W36" s="37">
        <f>+U36-V36</f>
        <v>38</v>
      </c>
    </row>
    <row r="37" spans="1:23" ht="12.75">
      <c r="A37" s="38" t="s">
        <v>81</v>
      </c>
      <c r="B37" s="25" t="s">
        <v>25</v>
      </c>
      <c r="C37" s="39" t="s">
        <v>8</v>
      </c>
      <c r="D37" s="40">
        <f>+Q46</f>
        <v>0</v>
      </c>
      <c r="E37" s="41">
        <f>+P46</f>
        <v>3</v>
      </c>
      <c r="F37" s="42"/>
      <c r="G37" s="43"/>
      <c r="H37" s="40">
        <f>P45</f>
        <v>2</v>
      </c>
      <c r="I37" s="41">
        <f>Q45</f>
        <v>3</v>
      </c>
      <c r="J37" s="40">
        <f>P43</f>
        <v>3</v>
      </c>
      <c r="K37" s="41">
        <f>Q43</f>
        <v>1</v>
      </c>
      <c r="L37" s="40"/>
      <c r="M37" s="41"/>
      <c r="N37" s="31">
        <f>IF(SUM(D37:M37)=0,"",COUNTIF(G36:G39,"3"))</f>
        <v>1</v>
      </c>
      <c r="O37" s="32">
        <f>IF(SUM(E37:N37)=0,"",COUNTIF(F36:F39,"3"))</f>
        <v>2</v>
      </c>
      <c r="P37" s="33">
        <f>IF(SUM(D37:M37)=0,"",SUM(G36:G39))</f>
        <v>5</v>
      </c>
      <c r="Q37" s="34">
        <f>IF(SUM(D37:M37)=0,"",SUM(F36:F39))</f>
        <v>7</v>
      </c>
      <c r="R37" s="320">
        <v>3</v>
      </c>
      <c r="S37" s="321"/>
      <c r="U37" s="35">
        <f>+U43+U45+V46</f>
        <v>108</v>
      </c>
      <c r="V37" s="36">
        <f>+V43+V45+U46</f>
        <v>104</v>
      </c>
      <c r="W37" s="37">
        <f>+U37-V37</f>
        <v>4</v>
      </c>
    </row>
    <row r="38" spans="1:23" ht="13.5" thickBot="1">
      <c r="A38" s="38" t="s">
        <v>82</v>
      </c>
      <c r="B38" s="45" t="s">
        <v>55</v>
      </c>
      <c r="C38" s="46" t="s">
        <v>8</v>
      </c>
      <c r="D38" s="40">
        <f>+Q42</f>
        <v>0</v>
      </c>
      <c r="E38" s="41">
        <f>+P42</f>
        <v>3</v>
      </c>
      <c r="F38" s="40">
        <f>Q45</f>
        <v>3</v>
      </c>
      <c r="G38" s="41">
        <f>P45</f>
        <v>2</v>
      </c>
      <c r="H38" s="42"/>
      <c r="I38" s="43"/>
      <c r="J38" s="40">
        <f>P47</f>
        <v>3</v>
      </c>
      <c r="K38" s="41">
        <f>Q47</f>
        <v>0</v>
      </c>
      <c r="L38" s="40"/>
      <c r="M38" s="41"/>
      <c r="N38" s="31">
        <f>IF(SUM(D38:M38)=0,"",COUNTIF(I36:I39,"3"))</f>
        <v>2</v>
      </c>
      <c r="O38" s="32">
        <f>IF(SUM(E38:N38)=0,"",COUNTIF(H36:H39,"3"))</f>
        <v>1</v>
      </c>
      <c r="P38" s="33">
        <f>IF(SUM(D38:M38)=0,"",SUM(I36:I39))</f>
        <v>6</v>
      </c>
      <c r="Q38" s="34">
        <f>IF(SUM(D38:M38)=0,"",SUM(H36:H39))</f>
        <v>5</v>
      </c>
      <c r="R38" s="320">
        <v>2</v>
      </c>
      <c r="S38" s="321"/>
      <c r="U38" s="35">
        <f>+V42+V45+U47</f>
        <v>98</v>
      </c>
      <c r="V38" s="36">
        <f>+U42+U45+V47</f>
        <v>103</v>
      </c>
      <c r="W38" s="37">
        <f>+U38-V38</f>
        <v>-5</v>
      </c>
    </row>
    <row r="39" spans="1:23" ht="14.25" thickBot="1" thickTop="1">
      <c r="A39" s="44" t="s">
        <v>83</v>
      </c>
      <c r="B39" s="25" t="s">
        <v>9</v>
      </c>
      <c r="C39" s="39" t="s">
        <v>8</v>
      </c>
      <c r="D39" s="47">
        <f>Q44</f>
        <v>0</v>
      </c>
      <c r="E39" s="48">
        <f>P44</f>
        <v>3</v>
      </c>
      <c r="F39" s="47">
        <f>Q43</f>
        <v>1</v>
      </c>
      <c r="G39" s="48">
        <f>P43</f>
        <v>3</v>
      </c>
      <c r="H39" s="47">
        <f>Q47</f>
        <v>0</v>
      </c>
      <c r="I39" s="48">
        <f>P47</f>
        <v>3</v>
      </c>
      <c r="J39" s="49"/>
      <c r="K39" s="50"/>
      <c r="L39" s="47"/>
      <c r="M39" s="48"/>
      <c r="N39" s="51">
        <f>IF(SUM(D39:M39)=0,"",COUNTIF(K36:K39,"3"))</f>
        <v>0</v>
      </c>
      <c r="O39" s="52">
        <f>IF(SUM(E39:N39)=0,"",COUNTIF(J36:J39,"3"))</f>
        <v>3</v>
      </c>
      <c r="P39" s="53">
        <f>IF(SUM(D39:M40)=0,"",SUM(K36:K39))</f>
        <v>1</v>
      </c>
      <c r="Q39" s="54">
        <f>IF(SUM(D39:M39)=0,"",SUM(J36:J39))</f>
        <v>9</v>
      </c>
      <c r="R39" s="325">
        <v>4</v>
      </c>
      <c r="S39" s="326"/>
      <c r="U39" s="35">
        <f>+V43+V44+V47</f>
        <v>68</v>
      </c>
      <c r="V39" s="36">
        <f>+U43+U44+U47</f>
        <v>105</v>
      </c>
      <c r="W39" s="37">
        <f>+U39-V39</f>
        <v>-37</v>
      </c>
    </row>
    <row r="40" spans="1:24" ht="15.75" thickTop="1">
      <c r="A40" s="55"/>
      <c r="B40" s="56" t="s">
        <v>90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8"/>
      <c r="S40" s="59"/>
      <c r="U40" s="60"/>
      <c r="V40" s="61" t="s">
        <v>91</v>
      </c>
      <c r="W40" s="62">
        <f>SUM(W36:W39)</f>
        <v>0</v>
      </c>
      <c r="X40" s="61" t="str">
        <f>IF(W40=0,"OK","Virhe")</f>
        <v>OK</v>
      </c>
    </row>
    <row r="41" spans="1:23" ht="15.75" thickBot="1">
      <c r="A41" s="63"/>
      <c r="B41" s="64" t="s">
        <v>92</v>
      </c>
      <c r="C41" s="65"/>
      <c r="D41" s="65"/>
      <c r="E41" s="66"/>
      <c r="F41" s="327" t="s">
        <v>93</v>
      </c>
      <c r="G41" s="328"/>
      <c r="H41" s="329" t="s">
        <v>94</v>
      </c>
      <c r="I41" s="328"/>
      <c r="J41" s="329" t="s">
        <v>95</v>
      </c>
      <c r="K41" s="328"/>
      <c r="L41" s="329" t="s">
        <v>96</v>
      </c>
      <c r="M41" s="328"/>
      <c r="N41" s="329" t="s">
        <v>97</v>
      </c>
      <c r="O41" s="328"/>
      <c r="P41" s="330" t="s">
        <v>98</v>
      </c>
      <c r="Q41" s="331"/>
      <c r="S41" s="67"/>
      <c r="U41" s="68" t="s">
        <v>88</v>
      </c>
      <c r="V41" s="69"/>
      <c r="W41" s="23" t="s">
        <v>89</v>
      </c>
    </row>
    <row r="42" spans="1:34" ht="15.75">
      <c r="A42" s="70" t="s">
        <v>99</v>
      </c>
      <c r="B42" s="71" t="str">
        <f>IF(B36&gt;"",B36,"")</f>
        <v>Jancarlo Rodriguez</v>
      </c>
      <c r="C42" s="72" t="str">
        <f>IF(B38&gt;"",B38,"")</f>
        <v>Elias Eerola</v>
      </c>
      <c r="D42" s="57"/>
      <c r="E42" s="73"/>
      <c r="F42" s="336">
        <v>5</v>
      </c>
      <c r="G42" s="337"/>
      <c r="H42" s="338">
        <v>6</v>
      </c>
      <c r="I42" s="333"/>
      <c r="J42" s="338">
        <v>7</v>
      </c>
      <c r="K42" s="333"/>
      <c r="L42" s="338"/>
      <c r="M42" s="333"/>
      <c r="N42" s="332"/>
      <c r="O42" s="333"/>
      <c r="P42" s="74">
        <f aca="true" t="shared" si="26" ref="P42:P47">IF(COUNT(F42:N42)=0,"",COUNTIF(F42:N42,"&gt;=0"))</f>
        <v>3</v>
      </c>
      <c r="Q42" s="75">
        <f aca="true" t="shared" si="27" ref="Q42:Q47">IF(COUNT(F42:N42)=0,"",(IF(LEFT(F42,1)="-",1,0)+IF(LEFT(H42,1)="-",1,0)+IF(LEFT(J42,1)="-",1,0)+IF(LEFT(L42,1)="-",1,0)+IF(LEFT(N42,1)="-",1,0)))</f>
        <v>0</v>
      </c>
      <c r="R42" s="76"/>
      <c r="S42" s="77"/>
      <c r="U42" s="78">
        <f aca="true" t="shared" si="28" ref="U42:U47">+Y42+AA42+AC42+AE42+AG42</f>
        <v>33</v>
      </c>
      <c r="V42" s="79">
        <f aca="true" t="shared" si="29" ref="V42:V47">+Z42+AB42+AD42+AF42+AH42</f>
        <v>18</v>
      </c>
      <c r="W42" s="80">
        <f aca="true" t="shared" si="30" ref="W42:W47">+U42-V42</f>
        <v>15</v>
      </c>
      <c r="Y42" s="81">
        <f aca="true" t="shared" si="31" ref="Y42:Y47">IF(F42="",0,IF(LEFT(F42,1)="-",ABS(F42),(IF(F42&gt;9,F42+2,11))))</f>
        <v>11</v>
      </c>
      <c r="Z42" s="82">
        <f aca="true" t="shared" si="32" ref="Z42:Z47">IF(F42="",0,IF(LEFT(F42,1)="-",(IF(ABS(F42)&gt;9,(ABS(F42)+2),11)),F42))</f>
        <v>5</v>
      </c>
      <c r="AA42" s="81">
        <f aca="true" t="shared" si="33" ref="AA42:AA47">IF(H42="",0,IF(LEFT(H42,1)="-",ABS(H42),(IF(H42&gt;9,H42+2,11))))</f>
        <v>11</v>
      </c>
      <c r="AB42" s="82">
        <f aca="true" t="shared" si="34" ref="AB42:AB47">IF(H42="",0,IF(LEFT(H42,1)="-",(IF(ABS(H42)&gt;9,(ABS(H42)+2),11)),H42))</f>
        <v>6</v>
      </c>
      <c r="AC42" s="81">
        <f aca="true" t="shared" si="35" ref="AC42:AC47">IF(J42="",0,IF(LEFT(J42,1)="-",ABS(J42),(IF(J42&gt;9,J42+2,11))))</f>
        <v>11</v>
      </c>
      <c r="AD42" s="82">
        <f aca="true" t="shared" si="36" ref="AD42:AD47">IF(J42="",0,IF(LEFT(J42,1)="-",(IF(ABS(J42)&gt;9,(ABS(J42)+2),11)),J42))</f>
        <v>7</v>
      </c>
      <c r="AE42" s="81">
        <f aca="true" t="shared" si="37" ref="AE42:AE47">IF(L42="",0,IF(LEFT(L42,1)="-",ABS(L42),(IF(L42&gt;9,L42+2,11))))</f>
        <v>0</v>
      </c>
      <c r="AF42" s="82">
        <f aca="true" t="shared" si="38" ref="AF42:AF47">IF(L42="",0,IF(LEFT(L42,1)="-",(IF(ABS(L42)&gt;9,(ABS(L42)+2),11)),L42))</f>
        <v>0</v>
      </c>
      <c r="AG42" s="81">
        <f aca="true" t="shared" si="39" ref="AG42:AG47">IF(N42="",0,IF(LEFT(N42,1)="-",ABS(N42),(IF(N42&gt;9,N42+2,11))))</f>
        <v>0</v>
      </c>
      <c r="AH42" s="82">
        <f aca="true" t="shared" si="40" ref="AH42:AH47">IF(N42="",0,IF(LEFT(N42,1)="-",(IF(ABS(N42)&gt;9,(ABS(N42)+2),11)),N42))</f>
        <v>0</v>
      </c>
    </row>
    <row r="43" spans="1:34" ht="15.75">
      <c r="A43" s="70" t="s">
        <v>100</v>
      </c>
      <c r="B43" s="71" t="str">
        <f>IF(B37&gt;"",B37,"")</f>
        <v>Viivi-Mari Vastavuo</v>
      </c>
      <c r="C43" s="83" t="str">
        <f>IF(B39&gt;"",B39,"")</f>
        <v>Frej Hewitt</v>
      </c>
      <c r="D43" s="84"/>
      <c r="E43" s="73"/>
      <c r="F43" s="334">
        <v>-6</v>
      </c>
      <c r="G43" s="335"/>
      <c r="H43" s="334">
        <v>4</v>
      </c>
      <c r="I43" s="335"/>
      <c r="J43" s="334">
        <v>4</v>
      </c>
      <c r="K43" s="335"/>
      <c r="L43" s="334">
        <v>5</v>
      </c>
      <c r="M43" s="335"/>
      <c r="N43" s="334"/>
      <c r="O43" s="335"/>
      <c r="P43" s="74">
        <f t="shared" si="26"/>
        <v>3</v>
      </c>
      <c r="Q43" s="75">
        <f t="shared" si="27"/>
        <v>1</v>
      </c>
      <c r="R43" s="85"/>
      <c r="S43" s="86"/>
      <c r="U43" s="78">
        <f t="shared" si="28"/>
        <v>39</v>
      </c>
      <c r="V43" s="79">
        <f t="shared" si="29"/>
        <v>24</v>
      </c>
      <c r="W43" s="80">
        <f t="shared" si="30"/>
        <v>15</v>
      </c>
      <c r="Y43" s="87">
        <f t="shared" si="31"/>
        <v>6</v>
      </c>
      <c r="Z43" s="88">
        <f t="shared" si="32"/>
        <v>11</v>
      </c>
      <c r="AA43" s="87">
        <f t="shared" si="33"/>
        <v>11</v>
      </c>
      <c r="AB43" s="88">
        <f t="shared" si="34"/>
        <v>4</v>
      </c>
      <c r="AC43" s="87">
        <f t="shared" si="35"/>
        <v>11</v>
      </c>
      <c r="AD43" s="88">
        <f t="shared" si="36"/>
        <v>4</v>
      </c>
      <c r="AE43" s="87">
        <f t="shared" si="37"/>
        <v>11</v>
      </c>
      <c r="AF43" s="88">
        <f t="shared" si="38"/>
        <v>5</v>
      </c>
      <c r="AG43" s="87">
        <f t="shared" si="39"/>
        <v>0</v>
      </c>
      <c r="AH43" s="88">
        <f t="shared" si="40"/>
        <v>0</v>
      </c>
    </row>
    <row r="44" spans="1:34" ht="16.5" thickBot="1">
      <c r="A44" s="70" t="s">
        <v>101</v>
      </c>
      <c r="B44" s="71" t="str">
        <f>IF(B36&gt;"",B36,"")</f>
        <v>Jancarlo Rodriguez</v>
      </c>
      <c r="C44" s="90" t="str">
        <f>IF(B39&gt;"",B39,"")</f>
        <v>Frej Hewitt</v>
      </c>
      <c r="D44" s="65"/>
      <c r="E44" s="66"/>
      <c r="F44" s="339">
        <v>8</v>
      </c>
      <c r="G44" s="340"/>
      <c r="H44" s="339">
        <v>8</v>
      </c>
      <c r="I44" s="340"/>
      <c r="J44" s="339">
        <v>8</v>
      </c>
      <c r="K44" s="340"/>
      <c r="L44" s="339"/>
      <c r="M44" s="340"/>
      <c r="N44" s="339"/>
      <c r="O44" s="340"/>
      <c r="P44" s="74">
        <f t="shared" si="26"/>
        <v>3</v>
      </c>
      <c r="Q44" s="75">
        <f t="shared" si="27"/>
        <v>0</v>
      </c>
      <c r="R44" s="85"/>
      <c r="S44" s="86"/>
      <c r="U44" s="78">
        <f t="shared" si="28"/>
        <v>33</v>
      </c>
      <c r="V44" s="79">
        <f t="shared" si="29"/>
        <v>24</v>
      </c>
      <c r="W44" s="80">
        <f t="shared" si="30"/>
        <v>9</v>
      </c>
      <c r="Y44" s="87">
        <f t="shared" si="31"/>
        <v>11</v>
      </c>
      <c r="Z44" s="88">
        <f t="shared" si="32"/>
        <v>8</v>
      </c>
      <c r="AA44" s="87">
        <f t="shared" si="33"/>
        <v>11</v>
      </c>
      <c r="AB44" s="88">
        <f t="shared" si="34"/>
        <v>8</v>
      </c>
      <c r="AC44" s="87">
        <f t="shared" si="35"/>
        <v>11</v>
      </c>
      <c r="AD44" s="88">
        <f t="shared" si="36"/>
        <v>8</v>
      </c>
      <c r="AE44" s="87">
        <f t="shared" si="37"/>
        <v>0</v>
      </c>
      <c r="AF44" s="88">
        <f t="shared" si="38"/>
        <v>0</v>
      </c>
      <c r="AG44" s="87">
        <f t="shared" si="39"/>
        <v>0</v>
      </c>
      <c r="AH44" s="88">
        <f t="shared" si="40"/>
        <v>0</v>
      </c>
    </row>
    <row r="45" spans="1:34" ht="15.75">
      <c r="A45" s="70" t="s">
        <v>102</v>
      </c>
      <c r="B45" s="71" t="str">
        <f>IF(B37&gt;"",B37,"")</f>
        <v>Viivi-Mari Vastavuo</v>
      </c>
      <c r="C45" s="83" t="str">
        <f>IF(B38&gt;"",B38,"")</f>
        <v>Elias Eerola</v>
      </c>
      <c r="D45" s="57"/>
      <c r="E45" s="73"/>
      <c r="F45" s="338">
        <v>3</v>
      </c>
      <c r="G45" s="333"/>
      <c r="H45" s="338">
        <v>-11</v>
      </c>
      <c r="I45" s="333"/>
      <c r="J45" s="338">
        <v>-9</v>
      </c>
      <c r="K45" s="333"/>
      <c r="L45" s="338">
        <v>9</v>
      </c>
      <c r="M45" s="333"/>
      <c r="N45" s="338">
        <v>-8</v>
      </c>
      <c r="O45" s="333"/>
      <c r="P45" s="74">
        <f t="shared" si="26"/>
        <v>2</v>
      </c>
      <c r="Q45" s="75">
        <f t="shared" si="27"/>
        <v>3</v>
      </c>
      <c r="R45" s="85"/>
      <c r="S45" s="86"/>
      <c r="U45" s="78">
        <f t="shared" si="28"/>
        <v>50</v>
      </c>
      <c r="V45" s="79">
        <f t="shared" si="29"/>
        <v>47</v>
      </c>
      <c r="W45" s="80">
        <f t="shared" si="30"/>
        <v>3</v>
      </c>
      <c r="Y45" s="87">
        <f t="shared" si="31"/>
        <v>11</v>
      </c>
      <c r="Z45" s="88">
        <f t="shared" si="32"/>
        <v>3</v>
      </c>
      <c r="AA45" s="87">
        <f t="shared" si="33"/>
        <v>11</v>
      </c>
      <c r="AB45" s="88">
        <f t="shared" si="34"/>
        <v>13</v>
      </c>
      <c r="AC45" s="87">
        <f t="shared" si="35"/>
        <v>9</v>
      </c>
      <c r="AD45" s="88">
        <f t="shared" si="36"/>
        <v>11</v>
      </c>
      <c r="AE45" s="87">
        <f t="shared" si="37"/>
        <v>11</v>
      </c>
      <c r="AF45" s="88">
        <f t="shared" si="38"/>
        <v>9</v>
      </c>
      <c r="AG45" s="87">
        <f t="shared" si="39"/>
        <v>8</v>
      </c>
      <c r="AH45" s="88">
        <f t="shared" si="40"/>
        <v>11</v>
      </c>
    </row>
    <row r="46" spans="1:34" ht="15.75">
      <c r="A46" s="70" t="s">
        <v>103</v>
      </c>
      <c r="B46" s="71" t="str">
        <f>IF(B36&gt;"",B36,"")</f>
        <v>Jancarlo Rodriguez</v>
      </c>
      <c r="C46" s="83" t="str">
        <f>IF(B37&gt;"",B37,"")</f>
        <v>Viivi-Mari Vastavuo</v>
      </c>
      <c r="D46" s="84"/>
      <c r="E46" s="73"/>
      <c r="F46" s="334">
        <v>3</v>
      </c>
      <c r="G46" s="335"/>
      <c r="H46" s="334">
        <v>9</v>
      </c>
      <c r="I46" s="335"/>
      <c r="J46" s="343">
        <v>7</v>
      </c>
      <c r="K46" s="335"/>
      <c r="L46" s="334"/>
      <c r="M46" s="335"/>
      <c r="N46" s="334"/>
      <c r="O46" s="335"/>
      <c r="P46" s="74">
        <f t="shared" si="26"/>
        <v>3</v>
      </c>
      <c r="Q46" s="75">
        <f t="shared" si="27"/>
        <v>0</v>
      </c>
      <c r="R46" s="85"/>
      <c r="S46" s="86"/>
      <c r="U46" s="78">
        <f t="shared" si="28"/>
        <v>33</v>
      </c>
      <c r="V46" s="79">
        <f t="shared" si="29"/>
        <v>19</v>
      </c>
      <c r="W46" s="80">
        <f t="shared" si="30"/>
        <v>14</v>
      </c>
      <c r="Y46" s="87">
        <f t="shared" si="31"/>
        <v>11</v>
      </c>
      <c r="Z46" s="88">
        <f t="shared" si="32"/>
        <v>3</v>
      </c>
      <c r="AA46" s="87">
        <f t="shared" si="33"/>
        <v>11</v>
      </c>
      <c r="AB46" s="88">
        <f t="shared" si="34"/>
        <v>9</v>
      </c>
      <c r="AC46" s="87">
        <f t="shared" si="35"/>
        <v>11</v>
      </c>
      <c r="AD46" s="88">
        <f t="shared" si="36"/>
        <v>7</v>
      </c>
      <c r="AE46" s="87">
        <f t="shared" si="37"/>
        <v>0</v>
      </c>
      <c r="AF46" s="88">
        <f t="shared" si="38"/>
        <v>0</v>
      </c>
      <c r="AG46" s="87">
        <f t="shared" si="39"/>
        <v>0</v>
      </c>
      <c r="AH46" s="88">
        <f t="shared" si="40"/>
        <v>0</v>
      </c>
    </row>
    <row r="47" spans="1:34" ht="16.5" thickBot="1">
      <c r="A47" s="91" t="s">
        <v>104</v>
      </c>
      <c r="B47" s="71" t="str">
        <f>IF(B38&gt;"",B38,"")</f>
        <v>Elias Eerola</v>
      </c>
      <c r="C47" s="93" t="str">
        <f>IF(B39&gt;"",B39,"")</f>
        <v>Frej Hewitt</v>
      </c>
      <c r="D47" s="94"/>
      <c r="E47" s="95"/>
      <c r="F47" s="341">
        <v>5</v>
      </c>
      <c r="G47" s="342"/>
      <c r="H47" s="341">
        <v>6</v>
      </c>
      <c r="I47" s="342"/>
      <c r="J47" s="341">
        <v>9</v>
      </c>
      <c r="K47" s="342"/>
      <c r="L47" s="341"/>
      <c r="M47" s="342"/>
      <c r="N47" s="341"/>
      <c r="O47" s="342"/>
      <c r="P47" s="96">
        <f t="shared" si="26"/>
        <v>3</v>
      </c>
      <c r="Q47" s="97">
        <f t="shared" si="27"/>
        <v>0</v>
      </c>
      <c r="R47" s="98"/>
      <c r="S47" s="99"/>
      <c r="U47" s="78">
        <f t="shared" si="28"/>
        <v>33</v>
      </c>
      <c r="V47" s="79">
        <f t="shared" si="29"/>
        <v>20</v>
      </c>
      <c r="W47" s="80">
        <f t="shared" si="30"/>
        <v>13</v>
      </c>
      <c r="Y47" s="100">
        <f t="shared" si="31"/>
        <v>11</v>
      </c>
      <c r="Z47" s="101">
        <f t="shared" si="32"/>
        <v>5</v>
      </c>
      <c r="AA47" s="100">
        <f t="shared" si="33"/>
        <v>11</v>
      </c>
      <c r="AB47" s="101">
        <f t="shared" si="34"/>
        <v>6</v>
      </c>
      <c r="AC47" s="100">
        <f t="shared" si="35"/>
        <v>11</v>
      </c>
      <c r="AD47" s="101">
        <f t="shared" si="36"/>
        <v>9</v>
      </c>
      <c r="AE47" s="100">
        <f t="shared" si="37"/>
        <v>0</v>
      </c>
      <c r="AF47" s="101">
        <f t="shared" si="38"/>
        <v>0</v>
      </c>
      <c r="AG47" s="100">
        <f t="shared" si="39"/>
        <v>0</v>
      </c>
      <c r="AH47" s="101">
        <f t="shared" si="40"/>
        <v>0</v>
      </c>
    </row>
    <row r="48" ht="13.5" thickTop="1"/>
  </sheetData>
  <mergeCells count="159"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N10:O10"/>
    <mergeCell ref="F11:G11"/>
    <mergeCell ref="H11:I11"/>
    <mergeCell ref="J11:K11"/>
    <mergeCell ref="L11:M11"/>
    <mergeCell ref="N11:O11"/>
    <mergeCell ref="F10:G10"/>
    <mergeCell ref="H10:I10"/>
    <mergeCell ref="J10:K10"/>
    <mergeCell ref="L10:M10"/>
    <mergeCell ref="R6:S6"/>
    <mergeCell ref="R7:S7"/>
    <mergeCell ref="F9:G9"/>
    <mergeCell ref="H9:I9"/>
    <mergeCell ref="J9:K9"/>
    <mergeCell ref="L9:M9"/>
    <mergeCell ref="N9:O9"/>
    <mergeCell ref="P9:Q9"/>
    <mergeCell ref="L3:M3"/>
    <mergeCell ref="R3:S3"/>
    <mergeCell ref="R4:S4"/>
    <mergeCell ref="R5:S5"/>
    <mergeCell ref="D3:E3"/>
    <mergeCell ref="F3:G3"/>
    <mergeCell ref="H3:I3"/>
    <mergeCell ref="J3:K3"/>
    <mergeCell ref="J1:M1"/>
    <mergeCell ref="N1:P1"/>
    <mergeCell ref="Q1:S1"/>
    <mergeCell ref="D2:F2"/>
    <mergeCell ref="G2:I2"/>
    <mergeCell ref="J2:M2"/>
    <mergeCell ref="Q2:S2"/>
    <mergeCell ref="J17:M17"/>
    <mergeCell ref="N17:P17"/>
    <mergeCell ref="Q17:S17"/>
    <mergeCell ref="D18:F18"/>
    <mergeCell ref="G18:I18"/>
    <mergeCell ref="J18:M18"/>
    <mergeCell ref="Q18:S18"/>
    <mergeCell ref="D19:E19"/>
    <mergeCell ref="F19:G19"/>
    <mergeCell ref="H19:I19"/>
    <mergeCell ref="J19:K19"/>
    <mergeCell ref="L19:M19"/>
    <mergeCell ref="R19:S19"/>
    <mergeCell ref="R20:S20"/>
    <mergeCell ref="R21:S21"/>
    <mergeCell ref="R22:S22"/>
    <mergeCell ref="R23:S23"/>
    <mergeCell ref="F25:G25"/>
    <mergeCell ref="H25:I25"/>
    <mergeCell ref="J25:K25"/>
    <mergeCell ref="L25:M25"/>
    <mergeCell ref="N25:O25"/>
    <mergeCell ref="P25:Q25"/>
    <mergeCell ref="N26:O26"/>
    <mergeCell ref="F27:G27"/>
    <mergeCell ref="H27:I27"/>
    <mergeCell ref="J27:K27"/>
    <mergeCell ref="L27:M27"/>
    <mergeCell ref="N27:O27"/>
    <mergeCell ref="F26:G26"/>
    <mergeCell ref="H26:I26"/>
    <mergeCell ref="J26:K26"/>
    <mergeCell ref="L26:M26"/>
    <mergeCell ref="N28:O28"/>
    <mergeCell ref="F29:G29"/>
    <mergeCell ref="H29:I29"/>
    <mergeCell ref="J29:K29"/>
    <mergeCell ref="L29:M29"/>
    <mergeCell ref="N29:O29"/>
    <mergeCell ref="F28:G28"/>
    <mergeCell ref="H28:I28"/>
    <mergeCell ref="J28:K28"/>
    <mergeCell ref="L28:M28"/>
    <mergeCell ref="N30:O30"/>
    <mergeCell ref="F31:G31"/>
    <mergeCell ref="H31:I31"/>
    <mergeCell ref="J31:K31"/>
    <mergeCell ref="L31:M31"/>
    <mergeCell ref="N31:O31"/>
    <mergeCell ref="F30:G30"/>
    <mergeCell ref="H30:I30"/>
    <mergeCell ref="J30:K30"/>
    <mergeCell ref="L30:M30"/>
    <mergeCell ref="J33:M33"/>
    <mergeCell ref="N33:P33"/>
    <mergeCell ref="Q33:S33"/>
    <mergeCell ref="D34:F34"/>
    <mergeCell ref="G34:I34"/>
    <mergeCell ref="J34:M34"/>
    <mergeCell ref="Q34:S34"/>
    <mergeCell ref="D35:E35"/>
    <mergeCell ref="F35:G35"/>
    <mergeCell ref="H35:I35"/>
    <mergeCell ref="J35:K35"/>
    <mergeCell ref="L35:M35"/>
    <mergeCell ref="R35:S35"/>
    <mergeCell ref="R36:S36"/>
    <mergeCell ref="R37:S37"/>
    <mergeCell ref="R38:S38"/>
    <mergeCell ref="R39:S39"/>
    <mergeCell ref="F41:G41"/>
    <mergeCell ref="H41:I41"/>
    <mergeCell ref="J41:K41"/>
    <mergeCell ref="L41:M41"/>
    <mergeCell ref="N41:O41"/>
    <mergeCell ref="P41:Q41"/>
    <mergeCell ref="N42:O42"/>
    <mergeCell ref="F43:G43"/>
    <mergeCell ref="H43:I43"/>
    <mergeCell ref="J43:K43"/>
    <mergeCell ref="L43:M43"/>
    <mergeCell ref="N43:O43"/>
    <mergeCell ref="F42:G42"/>
    <mergeCell ref="H42:I42"/>
    <mergeCell ref="J42:K42"/>
    <mergeCell ref="L42:M42"/>
    <mergeCell ref="N44:O44"/>
    <mergeCell ref="F45:G45"/>
    <mergeCell ref="H45:I45"/>
    <mergeCell ref="J45:K45"/>
    <mergeCell ref="L45:M45"/>
    <mergeCell ref="N45:O45"/>
    <mergeCell ref="F44:G44"/>
    <mergeCell ref="H44:I44"/>
    <mergeCell ref="J44:K44"/>
    <mergeCell ref="L44:M44"/>
    <mergeCell ref="N46:O46"/>
    <mergeCell ref="F47:G47"/>
    <mergeCell ref="H47:I47"/>
    <mergeCell ref="J47:K47"/>
    <mergeCell ref="L47:M47"/>
    <mergeCell ref="N47:O47"/>
    <mergeCell ref="F46:G46"/>
    <mergeCell ref="H46:I46"/>
    <mergeCell ref="J46:K46"/>
    <mergeCell ref="L46:M46"/>
  </mergeCells>
  <printOptions/>
  <pageMargins left="0.75" right="0.75" top="1" bottom="1" header="0.4921259845" footer="0.4921259845"/>
  <pageSetup horizontalDpi="600" verticalDpi="600" orientation="landscape" paperSize="9" r:id="rId1"/>
  <rowBreaks count="2" manualBreakCount="2">
    <brk id="15" max="33" man="1"/>
    <brk id="31" max="3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16" sqref="A16:IV16"/>
    </sheetView>
  </sheetViews>
  <sheetFormatPr defaultColWidth="9.140625" defaultRowHeight="12.75"/>
  <cols>
    <col min="1" max="1" width="3.7109375" style="0" customWidth="1"/>
    <col min="2" max="2" width="4.140625" style="0" customWidth="1"/>
    <col min="3" max="3" width="21.00390625" style="0" customWidth="1"/>
    <col min="4" max="4" width="13.00390625" style="0" customWidth="1"/>
    <col min="5" max="9" width="17.140625" style="0" customWidth="1"/>
  </cols>
  <sheetData>
    <row r="1" spans="1:10" ht="18">
      <c r="A1" s="175"/>
      <c r="B1" s="176" t="s">
        <v>151</v>
      </c>
      <c r="C1" s="177"/>
      <c r="D1" s="177"/>
      <c r="E1" s="178"/>
      <c r="F1" s="179"/>
      <c r="G1" s="180"/>
      <c r="H1" s="180"/>
      <c r="I1" s="181"/>
      <c r="J1" s="181"/>
    </row>
    <row r="2" spans="1:10" ht="15">
      <c r="A2" s="175"/>
      <c r="B2" s="182" t="s">
        <v>191</v>
      </c>
      <c r="C2" s="183"/>
      <c r="D2" s="183"/>
      <c r="E2" s="184"/>
      <c r="F2" s="179"/>
      <c r="G2" s="180"/>
      <c r="H2" s="180"/>
      <c r="I2" s="181"/>
      <c r="J2" s="181"/>
    </row>
    <row r="3" spans="1:10" ht="15.75" thickBot="1">
      <c r="A3" s="175"/>
      <c r="B3" s="185"/>
      <c r="C3" s="186"/>
      <c r="D3" s="186"/>
      <c r="E3" s="187"/>
      <c r="F3" s="179"/>
      <c r="G3" s="180"/>
      <c r="H3" s="180"/>
      <c r="I3" s="181"/>
      <c r="J3" s="181"/>
    </row>
    <row r="4" spans="1:10" ht="12.75">
      <c r="A4" s="188"/>
      <c r="B4" s="189"/>
      <c r="C4" s="189"/>
      <c r="D4" s="189"/>
      <c r="E4" s="190"/>
      <c r="F4" s="180"/>
      <c r="G4" s="180"/>
      <c r="H4" s="180"/>
      <c r="I4" s="181"/>
      <c r="J4" s="181"/>
    </row>
    <row r="5" spans="1:10" ht="12.75">
      <c r="A5" s="191"/>
      <c r="B5" s="191" t="s">
        <v>121</v>
      </c>
      <c r="C5" s="191" t="s">
        <v>122</v>
      </c>
      <c r="D5" s="191" t="s">
        <v>2</v>
      </c>
      <c r="E5" s="179"/>
      <c r="F5" s="180"/>
      <c r="G5" s="180"/>
      <c r="H5" s="180"/>
      <c r="I5" s="180"/>
      <c r="J5" s="181"/>
    </row>
    <row r="6" spans="1:10" ht="12.75">
      <c r="A6" s="192" t="s">
        <v>80</v>
      </c>
      <c r="B6" s="192" t="s">
        <v>192</v>
      </c>
      <c r="C6" s="192" t="s">
        <v>46</v>
      </c>
      <c r="D6" s="192" t="s">
        <v>8</v>
      </c>
      <c r="E6" s="193" t="s">
        <v>203</v>
      </c>
      <c r="F6" s="194"/>
      <c r="G6" s="194"/>
      <c r="H6" s="194"/>
      <c r="I6" s="194"/>
      <c r="J6" s="195"/>
    </row>
    <row r="7" spans="1:10" ht="12.75">
      <c r="A7" s="192" t="s">
        <v>81</v>
      </c>
      <c r="B7" s="192"/>
      <c r="C7" s="192"/>
      <c r="D7" s="192"/>
      <c r="E7" s="196"/>
      <c r="F7" s="193" t="s">
        <v>203</v>
      </c>
      <c r="G7" s="194"/>
      <c r="H7" s="194"/>
      <c r="I7" s="194"/>
      <c r="J7" s="195"/>
    </row>
    <row r="8" spans="1:10" ht="12.75">
      <c r="A8" s="197" t="s">
        <v>82</v>
      </c>
      <c r="B8" s="197"/>
      <c r="C8" s="197"/>
      <c r="D8" s="197"/>
      <c r="E8" s="198"/>
      <c r="F8" s="196"/>
      <c r="G8" s="199"/>
      <c r="H8" s="194"/>
      <c r="I8" s="194"/>
      <c r="J8" s="195"/>
    </row>
    <row r="9" spans="1:10" ht="12.75">
      <c r="A9" s="197" t="s">
        <v>83</v>
      </c>
      <c r="B9" s="197"/>
      <c r="C9" s="197"/>
      <c r="D9" s="197"/>
      <c r="E9" s="200"/>
      <c r="F9" s="201"/>
      <c r="G9" s="193" t="s">
        <v>203</v>
      </c>
      <c r="H9" s="194"/>
      <c r="I9" s="194"/>
      <c r="J9" s="195"/>
    </row>
    <row r="10" spans="1:10" ht="12.75">
      <c r="A10" s="192" t="s">
        <v>106</v>
      </c>
      <c r="B10" s="192" t="s">
        <v>194</v>
      </c>
      <c r="C10" s="192" t="s">
        <v>55</v>
      </c>
      <c r="D10" s="192" t="s">
        <v>8</v>
      </c>
      <c r="E10" s="193" t="s">
        <v>199</v>
      </c>
      <c r="F10" s="201"/>
      <c r="G10" s="196" t="s">
        <v>204</v>
      </c>
      <c r="H10" s="199"/>
      <c r="I10" s="194"/>
      <c r="J10" s="195"/>
    </row>
    <row r="11" spans="1:10" ht="12.75">
      <c r="A11" s="192" t="s">
        <v>124</v>
      </c>
      <c r="B11" s="192"/>
      <c r="C11" s="192"/>
      <c r="D11" s="192"/>
      <c r="E11" s="196"/>
      <c r="F11" s="198" t="s">
        <v>202</v>
      </c>
      <c r="G11" s="202"/>
      <c r="H11" s="199"/>
      <c r="I11" s="194"/>
      <c r="J11" s="195"/>
    </row>
    <row r="12" spans="1:10" ht="12.75">
      <c r="A12" s="197" t="s">
        <v>125</v>
      </c>
      <c r="B12" s="197"/>
      <c r="C12" s="197"/>
      <c r="D12" s="191"/>
      <c r="E12" s="198" t="s">
        <v>200</v>
      </c>
      <c r="F12" s="200" t="s">
        <v>201</v>
      </c>
      <c r="G12" s="201"/>
      <c r="H12" s="199"/>
      <c r="I12" s="194"/>
      <c r="J12" s="195"/>
    </row>
    <row r="13" spans="1:10" ht="12.75">
      <c r="A13" s="197" t="s">
        <v>126</v>
      </c>
      <c r="B13" s="197" t="s">
        <v>193</v>
      </c>
      <c r="C13" s="197" t="s">
        <v>175</v>
      </c>
      <c r="D13" s="191" t="s">
        <v>17</v>
      </c>
      <c r="E13" s="200"/>
      <c r="F13" s="194"/>
      <c r="G13" s="201"/>
      <c r="H13" s="193" t="s">
        <v>205</v>
      </c>
      <c r="I13" s="213"/>
      <c r="J13" s="195"/>
    </row>
    <row r="14" spans="1:10" ht="12.75">
      <c r="A14" s="203"/>
      <c r="B14" s="203"/>
      <c r="C14" s="203"/>
      <c r="D14" s="203"/>
      <c r="E14" s="194"/>
      <c r="F14" s="194"/>
      <c r="G14" s="201"/>
      <c r="H14" s="207" t="s">
        <v>210</v>
      </c>
      <c r="I14" s="214"/>
      <c r="J14" s="212"/>
    </row>
    <row r="15" spans="1:10" ht="12.75">
      <c r="A15" s="192" t="s">
        <v>127</v>
      </c>
      <c r="B15" s="192" t="s">
        <v>195</v>
      </c>
      <c r="C15" s="192" t="s">
        <v>34</v>
      </c>
      <c r="D15" s="192" t="s">
        <v>36</v>
      </c>
      <c r="E15" s="193" t="s">
        <v>207</v>
      </c>
      <c r="F15" s="194"/>
      <c r="G15" s="201"/>
      <c r="H15" s="208"/>
      <c r="I15" s="214"/>
      <c r="J15" s="212"/>
    </row>
    <row r="16" spans="1:10" ht="12.75">
      <c r="A16" s="192" t="s">
        <v>128</v>
      </c>
      <c r="B16" s="192"/>
      <c r="C16" s="192"/>
      <c r="D16" s="192"/>
      <c r="E16" s="196"/>
      <c r="F16" s="193" t="s">
        <v>207</v>
      </c>
      <c r="G16" s="201"/>
      <c r="H16" s="208"/>
      <c r="I16" s="214"/>
      <c r="J16" s="212"/>
    </row>
    <row r="17" spans="1:10" ht="12.75">
      <c r="A17" s="197" t="s">
        <v>129</v>
      </c>
      <c r="B17" s="197"/>
      <c r="C17" s="197"/>
      <c r="D17" s="197"/>
      <c r="E17" s="198" t="s">
        <v>208</v>
      </c>
      <c r="F17" s="196" t="s">
        <v>206</v>
      </c>
      <c r="G17" s="202"/>
      <c r="H17" s="208"/>
      <c r="I17" s="214"/>
      <c r="J17" s="212"/>
    </row>
    <row r="18" spans="1:10" ht="12.75">
      <c r="A18" s="197" t="s">
        <v>130</v>
      </c>
      <c r="B18" s="197" t="s">
        <v>196</v>
      </c>
      <c r="C18" s="197" t="s">
        <v>52</v>
      </c>
      <c r="D18" s="197" t="s">
        <v>8</v>
      </c>
      <c r="E18" s="200"/>
      <c r="F18" s="201"/>
      <c r="G18" s="198" t="s">
        <v>205</v>
      </c>
      <c r="H18" s="208"/>
      <c r="I18" s="214"/>
      <c r="J18" s="212"/>
    </row>
    <row r="19" spans="1:10" ht="12.75">
      <c r="A19" s="192" t="s">
        <v>131</v>
      </c>
      <c r="B19" s="192"/>
      <c r="C19" s="192"/>
      <c r="D19" s="192"/>
      <c r="E19" s="193"/>
      <c r="F19" s="201"/>
      <c r="G19" s="200" t="s">
        <v>209</v>
      </c>
      <c r="H19" s="209"/>
      <c r="I19" s="214"/>
      <c r="J19" s="212"/>
    </row>
    <row r="20" spans="1:10" ht="12.75">
      <c r="A20" s="192" t="s">
        <v>132</v>
      </c>
      <c r="B20" s="192"/>
      <c r="C20" s="192"/>
      <c r="D20" s="192"/>
      <c r="E20" s="196"/>
      <c r="F20" s="198" t="s">
        <v>205</v>
      </c>
      <c r="G20" s="199"/>
      <c r="H20" s="209"/>
      <c r="I20" s="244"/>
      <c r="J20" s="212"/>
    </row>
    <row r="21" spans="1:10" ht="12.75">
      <c r="A21" s="197" t="s">
        <v>133</v>
      </c>
      <c r="B21" s="197"/>
      <c r="C21" s="197"/>
      <c r="D21" s="197"/>
      <c r="E21" s="198" t="s">
        <v>205</v>
      </c>
      <c r="F21" s="200"/>
      <c r="G21" s="194"/>
      <c r="H21" s="209"/>
      <c r="I21" s="244"/>
      <c r="J21" s="212"/>
    </row>
    <row r="22" spans="1:10" ht="12.75">
      <c r="A22" s="197" t="s">
        <v>134</v>
      </c>
      <c r="B22" s="197" t="s">
        <v>197</v>
      </c>
      <c r="C22" s="197" t="s">
        <v>44</v>
      </c>
      <c r="D22" s="197" t="s">
        <v>8</v>
      </c>
      <c r="E22" s="200"/>
      <c r="F22" s="194"/>
      <c r="G22" s="194"/>
      <c r="H22" s="209"/>
      <c r="I22" s="244"/>
      <c r="J22" s="212"/>
    </row>
    <row r="23" spans="1:10" ht="12.75">
      <c r="A23" s="203"/>
      <c r="B23" s="203"/>
      <c r="C23" s="203"/>
      <c r="D23" s="203"/>
      <c r="E23" s="194"/>
      <c r="F23" s="194"/>
      <c r="G23" s="194"/>
      <c r="H23" s="209"/>
      <c r="I23" s="244"/>
      <c r="J23" s="212"/>
    </row>
    <row r="24" spans="1:10" ht="12.75">
      <c r="A24" s="204"/>
      <c r="E24" s="195"/>
      <c r="F24" s="195"/>
      <c r="G24" s="195"/>
      <c r="H24" s="210"/>
      <c r="I24" s="244"/>
      <c r="J24" s="212"/>
    </row>
    <row r="25" ht="12.75">
      <c r="I25" s="244"/>
    </row>
    <row r="26" ht="12.75">
      <c r="I26" s="244"/>
    </row>
    <row r="27" spans="2:9" ht="12.75">
      <c r="B27" t="s">
        <v>87</v>
      </c>
      <c r="C27" t="s">
        <v>122</v>
      </c>
      <c r="D27" t="s">
        <v>2</v>
      </c>
      <c r="I27" s="244"/>
    </row>
    <row r="28" spans="2:9" ht="12.75">
      <c r="B28">
        <v>1</v>
      </c>
      <c r="C28" s="205" t="s">
        <v>44</v>
      </c>
      <c r="D28" t="s">
        <v>8</v>
      </c>
      <c r="I28" s="244"/>
    </row>
    <row r="29" spans="2:9" ht="12.75">
      <c r="B29">
        <v>2</v>
      </c>
      <c r="C29" s="205" t="s">
        <v>46</v>
      </c>
      <c r="D29" t="s">
        <v>8</v>
      </c>
      <c r="I29" s="232"/>
    </row>
    <row r="30" spans="2:9" ht="12.75">
      <c r="B30">
        <v>3</v>
      </c>
      <c r="C30" s="205" t="s">
        <v>55</v>
      </c>
      <c r="D30" t="s">
        <v>8</v>
      </c>
      <c r="I30" s="232"/>
    </row>
    <row r="31" spans="2:9" ht="12.75">
      <c r="B31">
        <v>3</v>
      </c>
      <c r="C31" s="206" t="s">
        <v>34</v>
      </c>
      <c r="D31" t="s">
        <v>36</v>
      </c>
      <c r="I31" s="232"/>
    </row>
    <row r="32" spans="2:4" ht="12.75">
      <c r="B32">
        <v>5</v>
      </c>
      <c r="C32" s="205" t="s">
        <v>175</v>
      </c>
      <c r="D32" t="s">
        <v>17</v>
      </c>
    </row>
    <row r="33" spans="2:4" ht="12.75">
      <c r="B33">
        <v>5</v>
      </c>
      <c r="C33" s="206" t="s">
        <v>52</v>
      </c>
      <c r="D33" t="s">
        <v>8</v>
      </c>
    </row>
    <row r="34" ht="12.75">
      <c r="C34" s="205"/>
    </row>
    <row r="35" ht="12.75">
      <c r="C35" s="206"/>
    </row>
  </sheetData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47"/>
  <sheetViews>
    <sheetView zoomScaleSheetLayoutView="100" workbookViewId="0" topLeftCell="A19">
      <selection activeCell="A16" sqref="A16:IV16"/>
    </sheetView>
  </sheetViews>
  <sheetFormatPr defaultColWidth="9.140625" defaultRowHeight="12.75"/>
  <cols>
    <col min="1" max="1" width="4.7109375" style="0" customWidth="1"/>
    <col min="2" max="2" width="18.8515625" style="0" customWidth="1"/>
    <col min="3" max="3" width="11.28125" style="0" customWidth="1"/>
    <col min="4" max="8" width="3.00390625" style="0" customWidth="1"/>
    <col min="9" max="9" width="3.28125" style="0" customWidth="1"/>
    <col min="10" max="15" width="3.00390625" style="0" customWidth="1"/>
    <col min="16" max="16" width="4.28125" style="0" customWidth="1"/>
    <col min="17" max="19" width="3.00390625" style="0" customWidth="1"/>
  </cols>
  <sheetData>
    <row r="1" spans="1:19" ht="16.5" thickTop="1">
      <c r="A1" s="3"/>
      <c r="B1" s="4" t="s">
        <v>114</v>
      </c>
      <c r="C1" s="5"/>
      <c r="D1" s="5"/>
      <c r="E1" s="5"/>
      <c r="F1" s="6"/>
      <c r="G1" s="5"/>
      <c r="H1" s="7" t="s">
        <v>72</v>
      </c>
      <c r="I1" s="8"/>
      <c r="J1" s="258" t="s">
        <v>172</v>
      </c>
      <c r="K1" s="261"/>
      <c r="L1" s="261"/>
      <c r="M1" s="262"/>
      <c r="N1" s="263" t="s">
        <v>73</v>
      </c>
      <c r="O1" s="264"/>
      <c r="P1" s="264"/>
      <c r="Q1" s="322" t="s">
        <v>74</v>
      </c>
      <c r="R1" s="323"/>
      <c r="S1" s="324"/>
    </row>
    <row r="2" spans="1:19" ht="16.5" thickBot="1">
      <c r="A2" s="9"/>
      <c r="B2" s="10" t="s">
        <v>23</v>
      </c>
      <c r="C2" s="11" t="s">
        <v>75</v>
      </c>
      <c r="D2" s="278"/>
      <c r="E2" s="279"/>
      <c r="F2" s="280"/>
      <c r="G2" s="281" t="s">
        <v>76</v>
      </c>
      <c r="H2" s="282"/>
      <c r="I2" s="282"/>
      <c r="J2" s="283">
        <v>39852</v>
      </c>
      <c r="K2" s="283"/>
      <c r="L2" s="283"/>
      <c r="M2" s="284"/>
      <c r="N2" s="12" t="s">
        <v>77</v>
      </c>
      <c r="O2" s="13"/>
      <c r="P2" s="13"/>
      <c r="Q2" s="275">
        <v>0.4791666666666667</v>
      </c>
      <c r="R2" s="344"/>
      <c r="S2" s="345"/>
    </row>
    <row r="3" spans="1:23" ht="15.75" thickTop="1">
      <c r="A3" s="14"/>
      <c r="B3" s="15" t="s">
        <v>78</v>
      </c>
      <c r="C3" s="16" t="s">
        <v>79</v>
      </c>
      <c r="D3" s="316" t="s">
        <v>80</v>
      </c>
      <c r="E3" s="317"/>
      <c r="F3" s="316" t="s">
        <v>81</v>
      </c>
      <c r="G3" s="317"/>
      <c r="H3" s="316" t="s">
        <v>82</v>
      </c>
      <c r="I3" s="317"/>
      <c r="J3" s="316" t="s">
        <v>83</v>
      </c>
      <c r="K3" s="317"/>
      <c r="L3" s="316"/>
      <c r="M3" s="317"/>
      <c r="N3" s="17" t="s">
        <v>84</v>
      </c>
      <c r="O3" s="18" t="s">
        <v>85</v>
      </c>
      <c r="P3" s="19" t="s">
        <v>86</v>
      </c>
      <c r="Q3" s="20"/>
      <c r="R3" s="318" t="s">
        <v>87</v>
      </c>
      <c r="S3" s="319"/>
      <c r="U3" s="21" t="s">
        <v>88</v>
      </c>
      <c r="V3" s="22"/>
      <c r="W3" s="23" t="s">
        <v>89</v>
      </c>
    </row>
    <row r="4" spans="1:23" ht="12.75">
      <c r="A4" s="24" t="s">
        <v>80</v>
      </c>
      <c r="B4" s="25" t="s">
        <v>61</v>
      </c>
      <c r="C4" s="39" t="s">
        <v>23</v>
      </c>
      <c r="D4" s="27"/>
      <c r="E4" s="28"/>
      <c r="F4" s="29">
        <f>+P14</f>
        <v>3</v>
      </c>
      <c r="G4" s="30">
        <f>+Q14</f>
        <v>0</v>
      </c>
      <c r="H4" s="29">
        <f>P10</f>
        <v>3</v>
      </c>
      <c r="I4" s="30">
        <f>Q10</f>
        <v>1</v>
      </c>
      <c r="J4" s="29">
        <f>P12</f>
        <v>3</v>
      </c>
      <c r="K4" s="30">
        <f>Q12</f>
        <v>0</v>
      </c>
      <c r="L4" s="29"/>
      <c r="M4" s="30"/>
      <c r="N4" s="31">
        <f>IF(SUM(D4:M4)=0,"",COUNTIF(E4:E7,"3"))</f>
        <v>3</v>
      </c>
      <c r="O4" s="32">
        <f>IF(SUM(E4:N4)=0,"",COUNTIF(D4:D7,"3"))</f>
        <v>0</v>
      </c>
      <c r="P4" s="33">
        <f>IF(SUM(D4:M4)=0,"",SUM(E4:E7))</f>
        <v>9</v>
      </c>
      <c r="Q4" s="34">
        <f>IF(SUM(D4:M4)=0,"",SUM(D4:D7))</f>
        <v>1</v>
      </c>
      <c r="R4" s="320">
        <v>1</v>
      </c>
      <c r="S4" s="321"/>
      <c r="U4" s="35">
        <f>+U10+U12+U14</f>
        <v>109</v>
      </c>
      <c r="V4" s="36">
        <f>+V10+V12+V14</f>
        <v>64</v>
      </c>
      <c r="W4" s="37">
        <f>+U4-V4</f>
        <v>45</v>
      </c>
    </row>
    <row r="5" spans="1:23" ht="12.75">
      <c r="A5" s="38" t="s">
        <v>81</v>
      </c>
      <c r="B5" s="25" t="s">
        <v>56</v>
      </c>
      <c r="C5" s="39" t="s">
        <v>8</v>
      </c>
      <c r="D5" s="40">
        <f>+Q14</f>
        <v>0</v>
      </c>
      <c r="E5" s="41">
        <f>+P14</f>
        <v>3</v>
      </c>
      <c r="F5" s="42"/>
      <c r="G5" s="43"/>
      <c r="H5" s="40">
        <f>P13</f>
        <v>2</v>
      </c>
      <c r="I5" s="41">
        <f>Q13</f>
        <v>3</v>
      </c>
      <c r="J5" s="40">
        <f>P11</f>
        <v>3</v>
      </c>
      <c r="K5" s="41">
        <f>Q11</f>
        <v>1</v>
      </c>
      <c r="L5" s="40"/>
      <c r="M5" s="41"/>
      <c r="N5" s="31">
        <f>IF(SUM(D5:M5)=0,"",COUNTIF(G4:G7,"3"))</f>
        <v>1</v>
      </c>
      <c r="O5" s="32">
        <f>IF(SUM(E5:N5)=0,"",COUNTIF(F4:F7,"3"))</f>
        <v>2</v>
      </c>
      <c r="P5" s="33">
        <f>IF(SUM(D5:M5)=0,"",SUM(G4:G7))</f>
        <v>5</v>
      </c>
      <c r="Q5" s="34">
        <f>IF(SUM(D5:M5)=0,"",SUM(F4:F7))</f>
        <v>7</v>
      </c>
      <c r="R5" s="320">
        <v>3</v>
      </c>
      <c r="S5" s="321"/>
      <c r="U5" s="35">
        <f>+U11+U13+V14</f>
        <v>94</v>
      </c>
      <c r="V5" s="36">
        <f>+V11+V13+U14</f>
        <v>105</v>
      </c>
      <c r="W5" s="37">
        <f>+U5-V5</f>
        <v>-11</v>
      </c>
    </row>
    <row r="6" spans="1:23" ht="12.75">
      <c r="A6" s="38" t="s">
        <v>82</v>
      </c>
      <c r="B6" s="25" t="s">
        <v>175</v>
      </c>
      <c r="C6" s="39" t="s">
        <v>17</v>
      </c>
      <c r="D6" s="40">
        <f>+Q10</f>
        <v>1</v>
      </c>
      <c r="E6" s="41">
        <f>+P10</f>
        <v>3</v>
      </c>
      <c r="F6" s="40">
        <f>Q13</f>
        <v>3</v>
      </c>
      <c r="G6" s="41">
        <f>P13</f>
        <v>2</v>
      </c>
      <c r="H6" s="42"/>
      <c r="I6" s="43"/>
      <c r="J6" s="40">
        <f>P15</f>
        <v>3</v>
      </c>
      <c r="K6" s="41">
        <f>Q15</f>
        <v>0</v>
      </c>
      <c r="L6" s="40"/>
      <c r="M6" s="41"/>
      <c r="N6" s="31">
        <f>IF(SUM(D6:M6)=0,"",COUNTIF(I4:I7,"3"))</f>
        <v>2</v>
      </c>
      <c r="O6" s="32">
        <f>IF(SUM(E6:N6)=0,"",COUNTIF(H4:H7,"3"))</f>
        <v>1</v>
      </c>
      <c r="P6" s="33">
        <f>IF(SUM(D6:M6)=0,"",SUM(I4:I7))</f>
        <v>7</v>
      </c>
      <c r="Q6" s="34">
        <f>IF(SUM(D6:M6)=0,"",SUM(H4:H7))</f>
        <v>5</v>
      </c>
      <c r="R6" s="320">
        <v>2</v>
      </c>
      <c r="S6" s="321"/>
      <c r="U6" s="35">
        <f>+V10+V13+U15</f>
        <v>115</v>
      </c>
      <c r="V6" s="36">
        <f>+U10+U13+V15</f>
        <v>99</v>
      </c>
      <c r="W6" s="37">
        <f>+U6-V6</f>
        <v>16</v>
      </c>
    </row>
    <row r="7" spans="1:23" ht="13.5" thickBot="1">
      <c r="A7" s="44" t="s">
        <v>83</v>
      </c>
      <c r="B7" s="129" t="s">
        <v>63</v>
      </c>
      <c r="C7" s="130" t="s">
        <v>3</v>
      </c>
      <c r="D7" s="47">
        <f>Q12</f>
        <v>0</v>
      </c>
      <c r="E7" s="48">
        <f>P12</f>
        <v>3</v>
      </c>
      <c r="F7" s="47">
        <f>Q11</f>
        <v>1</v>
      </c>
      <c r="G7" s="48">
        <f>P11</f>
        <v>3</v>
      </c>
      <c r="H7" s="47">
        <f>Q15</f>
        <v>0</v>
      </c>
      <c r="I7" s="48">
        <f>P15</f>
        <v>3</v>
      </c>
      <c r="J7" s="49"/>
      <c r="K7" s="50"/>
      <c r="L7" s="47"/>
      <c r="M7" s="48"/>
      <c r="N7" s="51">
        <f>IF(SUM(D7:M7)=0,"",COUNTIF(K4:K7,"3"))</f>
        <v>0</v>
      </c>
      <c r="O7" s="52">
        <f>IF(SUM(E7:N7)=0,"",COUNTIF(J4:J7,"3"))</f>
        <v>3</v>
      </c>
      <c r="P7" s="53">
        <f>IF(SUM(D7:M8)=0,"",SUM(K4:K7))</f>
        <v>1</v>
      </c>
      <c r="Q7" s="54">
        <f>IF(SUM(D7:M7)=0,"",SUM(J4:J7))</f>
        <v>9</v>
      </c>
      <c r="R7" s="325">
        <v>4</v>
      </c>
      <c r="S7" s="326"/>
      <c r="U7" s="35">
        <f>+V11+V12+V15</f>
        <v>57</v>
      </c>
      <c r="V7" s="36">
        <f>+U11+U12+U15</f>
        <v>107</v>
      </c>
      <c r="W7" s="37">
        <f>+U7-V7</f>
        <v>-50</v>
      </c>
    </row>
    <row r="8" spans="1:24" ht="15.75" thickTop="1">
      <c r="A8" s="55"/>
      <c r="B8" s="56" t="s">
        <v>90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  <c r="S8" s="59"/>
      <c r="U8" s="60"/>
      <c r="V8" s="61" t="s">
        <v>91</v>
      </c>
      <c r="W8" s="62">
        <f>SUM(W4:W7)</f>
        <v>0</v>
      </c>
      <c r="X8" s="61" t="str">
        <f>IF(W8=0,"OK","Virhe")</f>
        <v>OK</v>
      </c>
    </row>
    <row r="9" spans="1:23" ht="15.75" thickBot="1">
      <c r="A9" s="63"/>
      <c r="B9" s="64" t="s">
        <v>92</v>
      </c>
      <c r="C9" s="65"/>
      <c r="D9" s="65"/>
      <c r="E9" s="66"/>
      <c r="F9" s="327" t="s">
        <v>93</v>
      </c>
      <c r="G9" s="328"/>
      <c r="H9" s="329" t="s">
        <v>94</v>
      </c>
      <c r="I9" s="328"/>
      <c r="J9" s="329" t="s">
        <v>95</v>
      </c>
      <c r="K9" s="328"/>
      <c r="L9" s="329" t="s">
        <v>96</v>
      </c>
      <c r="M9" s="328"/>
      <c r="N9" s="329" t="s">
        <v>97</v>
      </c>
      <c r="O9" s="328"/>
      <c r="P9" s="330" t="s">
        <v>98</v>
      </c>
      <c r="Q9" s="331"/>
      <c r="S9" s="67"/>
      <c r="U9" s="68" t="s">
        <v>88</v>
      </c>
      <c r="V9" s="69"/>
      <c r="W9" s="23" t="s">
        <v>89</v>
      </c>
    </row>
    <row r="10" spans="1:34" ht="15.75">
      <c r="A10" s="70" t="s">
        <v>99</v>
      </c>
      <c r="B10" s="71" t="str">
        <f>IF(B4&gt;"",B4,"")</f>
        <v>Henri Kuusjärvi</v>
      </c>
      <c r="C10" s="72" t="str">
        <f>IF(B6&gt;"",B6,"")</f>
        <v>Toni Pitkänen</v>
      </c>
      <c r="D10" s="57"/>
      <c r="E10" s="73"/>
      <c r="F10" s="336">
        <v>6</v>
      </c>
      <c r="G10" s="337"/>
      <c r="H10" s="338">
        <v>-9</v>
      </c>
      <c r="I10" s="333"/>
      <c r="J10" s="338">
        <v>10</v>
      </c>
      <c r="K10" s="333"/>
      <c r="L10" s="338">
        <v>6</v>
      </c>
      <c r="M10" s="333"/>
      <c r="N10" s="332"/>
      <c r="O10" s="333"/>
      <c r="P10" s="74">
        <f aca="true" t="shared" si="0" ref="P10:P15">IF(COUNT(F10:N10)=0,"",COUNTIF(F10:N10,"&gt;=0"))</f>
        <v>3</v>
      </c>
      <c r="Q10" s="75">
        <f aca="true" t="shared" si="1" ref="Q10:Q15">IF(COUNT(F10:N10)=0,"",(IF(LEFT(F10,1)="-",1,0)+IF(LEFT(H10,1)="-",1,0)+IF(LEFT(J10,1)="-",1,0)+IF(LEFT(L10,1)="-",1,0)+IF(LEFT(N10,1)="-",1,0)))</f>
        <v>1</v>
      </c>
      <c r="R10" s="76"/>
      <c r="S10" s="77"/>
      <c r="U10" s="78">
        <f aca="true" t="shared" si="2" ref="U10:V15">+Y10+AA10+AC10+AE10+AG10</f>
        <v>43</v>
      </c>
      <c r="V10" s="79">
        <f t="shared" si="2"/>
        <v>33</v>
      </c>
      <c r="W10" s="80">
        <f aca="true" t="shared" si="3" ref="W10:W15">+U10-V10</f>
        <v>10</v>
      </c>
      <c r="Y10" s="81">
        <f>IF(F10="",0,IF(LEFT(F10,1)="-",ABS(F10),(IF(F10&gt;9,F10+2,11))))</f>
        <v>11</v>
      </c>
      <c r="Z10" s="82">
        <f aca="true" t="shared" si="4" ref="Z10:Z15">IF(F10="",0,IF(LEFT(F10,1)="-",(IF(ABS(F10)&gt;9,(ABS(F10)+2),11)),F10))</f>
        <v>6</v>
      </c>
      <c r="AA10" s="81">
        <f>IF(H10="",0,IF(LEFT(H10,1)="-",ABS(H10),(IF(H10&gt;9,H10+2,11))))</f>
        <v>9</v>
      </c>
      <c r="AB10" s="82">
        <f aca="true" t="shared" si="5" ref="AB10:AB15">IF(H10="",0,IF(LEFT(H10,1)="-",(IF(ABS(H10)&gt;9,(ABS(H10)+2),11)),H10))</f>
        <v>11</v>
      </c>
      <c r="AC10" s="81">
        <f>IF(J10="",0,IF(LEFT(J10,1)="-",ABS(J10),(IF(J10&gt;9,J10+2,11))))</f>
        <v>12</v>
      </c>
      <c r="AD10" s="82">
        <f aca="true" t="shared" si="6" ref="AD10:AD15">IF(J10="",0,IF(LEFT(J10,1)="-",(IF(ABS(J10)&gt;9,(ABS(J10)+2),11)),J10))</f>
        <v>10</v>
      </c>
      <c r="AE10" s="81">
        <f>IF(L10="",0,IF(LEFT(L10,1)="-",ABS(L10),(IF(L10&gt;9,L10+2,11))))</f>
        <v>11</v>
      </c>
      <c r="AF10" s="82">
        <f aca="true" t="shared" si="7" ref="AF10:AF15">IF(L10="",0,IF(LEFT(L10,1)="-",(IF(ABS(L10)&gt;9,(ABS(L10)+2),11)),L10))</f>
        <v>6</v>
      </c>
      <c r="AG10" s="81">
        <f aca="true" t="shared" si="8" ref="AG10:AG15">IF(N10="",0,IF(LEFT(N10,1)="-",ABS(N10),(IF(N10&gt;9,N10+2,11))))</f>
        <v>0</v>
      </c>
      <c r="AH10" s="82">
        <f aca="true" t="shared" si="9" ref="AH10:AH15">IF(N10="",0,IF(LEFT(N10,1)="-",(IF(ABS(N10)&gt;9,(ABS(N10)+2),11)),N10))</f>
        <v>0</v>
      </c>
    </row>
    <row r="11" spans="1:34" ht="15.75">
      <c r="A11" s="70" t="s">
        <v>100</v>
      </c>
      <c r="B11" s="71" t="str">
        <f>IF(B5&gt;"",B5,"")</f>
        <v>Rasmus Hakonen</v>
      </c>
      <c r="C11" s="83" t="str">
        <f>IF(B7&gt;"",B7,"")</f>
        <v>Leon Schnabel</v>
      </c>
      <c r="D11" s="84"/>
      <c r="E11" s="73"/>
      <c r="F11" s="334">
        <v>7</v>
      </c>
      <c r="G11" s="335"/>
      <c r="H11" s="334">
        <v>4</v>
      </c>
      <c r="I11" s="335"/>
      <c r="J11" s="334">
        <v>-8</v>
      </c>
      <c r="K11" s="335"/>
      <c r="L11" s="334">
        <v>1</v>
      </c>
      <c r="M11" s="335"/>
      <c r="N11" s="334"/>
      <c r="O11" s="335"/>
      <c r="P11" s="74">
        <f t="shared" si="0"/>
        <v>3</v>
      </c>
      <c r="Q11" s="75">
        <f t="shared" si="1"/>
        <v>1</v>
      </c>
      <c r="R11" s="85"/>
      <c r="S11" s="86"/>
      <c r="U11" s="78">
        <f t="shared" si="2"/>
        <v>41</v>
      </c>
      <c r="V11" s="79">
        <f t="shared" si="2"/>
        <v>23</v>
      </c>
      <c r="W11" s="80">
        <f t="shared" si="3"/>
        <v>18</v>
      </c>
      <c r="Y11" s="87">
        <f>IF(F11="",0,IF(LEFT(F11,1)="-",ABS(F11),(IF(F11&gt;9,F11+2,11))))</f>
        <v>11</v>
      </c>
      <c r="Z11" s="88">
        <f t="shared" si="4"/>
        <v>7</v>
      </c>
      <c r="AA11" s="87">
        <f>IF(H11="",0,IF(LEFT(H11,1)="-",ABS(H11),(IF(H11&gt;9,H11+2,11))))</f>
        <v>11</v>
      </c>
      <c r="AB11" s="88">
        <f t="shared" si="5"/>
        <v>4</v>
      </c>
      <c r="AC11" s="87">
        <f>IF(J11="",0,IF(LEFT(J11,1)="-",ABS(J11),(IF(J11&gt;9,J11+2,11))))</f>
        <v>8</v>
      </c>
      <c r="AD11" s="88">
        <f t="shared" si="6"/>
        <v>11</v>
      </c>
      <c r="AE11" s="87">
        <f>IF(L11="",0,IF(LEFT(L11,1)="-",ABS(L11),(IF(L11&gt;9,L11+2,11))))</f>
        <v>11</v>
      </c>
      <c r="AF11" s="88">
        <f t="shared" si="7"/>
        <v>1</v>
      </c>
      <c r="AG11" s="87">
        <f t="shared" si="8"/>
        <v>0</v>
      </c>
      <c r="AH11" s="88">
        <f t="shared" si="9"/>
        <v>0</v>
      </c>
    </row>
    <row r="12" spans="1:34" ht="16.5" thickBot="1">
      <c r="A12" s="70" t="s">
        <v>101</v>
      </c>
      <c r="B12" s="89" t="str">
        <f>IF(B4&gt;"",B4,"")</f>
        <v>Henri Kuusjärvi</v>
      </c>
      <c r="C12" s="90" t="str">
        <f>IF(B7&gt;"",B7,"")</f>
        <v>Leon Schnabel</v>
      </c>
      <c r="D12" s="65"/>
      <c r="E12" s="66"/>
      <c r="F12" s="339">
        <v>6</v>
      </c>
      <c r="G12" s="340"/>
      <c r="H12" s="339">
        <v>7</v>
      </c>
      <c r="I12" s="340"/>
      <c r="J12" s="339">
        <v>6</v>
      </c>
      <c r="K12" s="340"/>
      <c r="L12" s="339"/>
      <c r="M12" s="340"/>
      <c r="N12" s="339"/>
      <c r="O12" s="340"/>
      <c r="P12" s="74">
        <f t="shared" si="0"/>
        <v>3</v>
      </c>
      <c r="Q12" s="75">
        <f t="shared" si="1"/>
        <v>0</v>
      </c>
      <c r="R12" s="85"/>
      <c r="S12" s="86"/>
      <c r="U12" s="78">
        <f t="shared" si="2"/>
        <v>33</v>
      </c>
      <c r="V12" s="79">
        <f t="shared" si="2"/>
        <v>19</v>
      </c>
      <c r="W12" s="80">
        <f t="shared" si="3"/>
        <v>14</v>
      </c>
      <c r="Y12" s="87">
        <f aca="true" t="shared" si="10" ref="Y12:AE15">IF(F12="",0,IF(LEFT(F12,1)="-",ABS(F12),(IF(F12&gt;9,F12+2,11))))</f>
        <v>11</v>
      </c>
      <c r="Z12" s="88">
        <f t="shared" si="4"/>
        <v>6</v>
      </c>
      <c r="AA12" s="87">
        <f t="shared" si="10"/>
        <v>11</v>
      </c>
      <c r="AB12" s="88">
        <f t="shared" si="5"/>
        <v>7</v>
      </c>
      <c r="AC12" s="87">
        <f t="shared" si="10"/>
        <v>11</v>
      </c>
      <c r="AD12" s="88">
        <f t="shared" si="6"/>
        <v>6</v>
      </c>
      <c r="AE12" s="87">
        <f t="shared" si="10"/>
        <v>0</v>
      </c>
      <c r="AF12" s="88">
        <f t="shared" si="7"/>
        <v>0</v>
      </c>
      <c r="AG12" s="87">
        <f t="shared" si="8"/>
        <v>0</v>
      </c>
      <c r="AH12" s="88">
        <f t="shared" si="9"/>
        <v>0</v>
      </c>
    </row>
    <row r="13" spans="1:34" ht="15.75">
      <c r="A13" s="70" t="s">
        <v>102</v>
      </c>
      <c r="B13" s="71" t="str">
        <f>IF(B5&gt;"",B5,"")</f>
        <v>Rasmus Hakonen</v>
      </c>
      <c r="C13" s="83" t="str">
        <f>IF(B6&gt;"",B6,"")</f>
        <v>Toni Pitkänen</v>
      </c>
      <c r="D13" s="57"/>
      <c r="E13" s="73"/>
      <c r="F13" s="338">
        <v>9</v>
      </c>
      <c r="G13" s="333"/>
      <c r="H13" s="338">
        <v>-5</v>
      </c>
      <c r="I13" s="333"/>
      <c r="J13" s="338">
        <v>-8</v>
      </c>
      <c r="K13" s="333"/>
      <c r="L13" s="338">
        <v>7</v>
      </c>
      <c r="M13" s="333"/>
      <c r="N13" s="338">
        <v>-6</v>
      </c>
      <c r="O13" s="333"/>
      <c r="P13" s="74">
        <f t="shared" si="0"/>
        <v>2</v>
      </c>
      <c r="Q13" s="75">
        <f t="shared" si="1"/>
        <v>3</v>
      </c>
      <c r="R13" s="85"/>
      <c r="S13" s="86"/>
      <c r="U13" s="78">
        <f t="shared" si="2"/>
        <v>41</v>
      </c>
      <c r="V13" s="79">
        <f t="shared" si="2"/>
        <v>49</v>
      </c>
      <c r="W13" s="80">
        <f t="shared" si="3"/>
        <v>-8</v>
      </c>
      <c r="Y13" s="87">
        <f t="shared" si="10"/>
        <v>11</v>
      </c>
      <c r="Z13" s="88">
        <f t="shared" si="4"/>
        <v>9</v>
      </c>
      <c r="AA13" s="87">
        <f t="shared" si="10"/>
        <v>5</v>
      </c>
      <c r="AB13" s="88">
        <f t="shared" si="5"/>
        <v>11</v>
      </c>
      <c r="AC13" s="87">
        <f t="shared" si="10"/>
        <v>8</v>
      </c>
      <c r="AD13" s="88">
        <f t="shared" si="6"/>
        <v>11</v>
      </c>
      <c r="AE13" s="87">
        <f t="shared" si="10"/>
        <v>11</v>
      </c>
      <c r="AF13" s="88">
        <f t="shared" si="7"/>
        <v>7</v>
      </c>
      <c r="AG13" s="87">
        <f t="shared" si="8"/>
        <v>6</v>
      </c>
      <c r="AH13" s="88">
        <f t="shared" si="9"/>
        <v>11</v>
      </c>
    </row>
    <row r="14" spans="1:34" ht="15.75">
      <c r="A14" s="70" t="s">
        <v>103</v>
      </c>
      <c r="B14" s="71" t="str">
        <f>IF(B4&gt;"",B4,"")</f>
        <v>Henri Kuusjärvi</v>
      </c>
      <c r="C14" s="83" t="str">
        <f>IF(B5&gt;"",B5,"")</f>
        <v>Rasmus Hakonen</v>
      </c>
      <c r="D14" s="84"/>
      <c r="E14" s="73"/>
      <c r="F14" s="334">
        <v>3</v>
      </c>
      <c r="G14" s="335"/>
      <c r="H14" s="334">
        <v>7</v>
      </c>
      <c r="I14" s="335"/>
      <c r="J14" s="343">
        <v>2</v>
      </c>
      <c r="K14" s="335"/>
      <c r="L14" s="334"/>
      <c r="M14" s="335"/>
      <c r="N14" s="334"/>
      <c r="O14" s="335"/>
      <c r="P14" s="74">
        <f t="shared" si="0"/>
        <v>3</v>
      </c>
      <c r="Q14" s="75">
        <f t="shared" si="1"/>
        <v>0</v>
      </c>
      <c r="R14" s="85"/>
      <c r="S14" s="86"/>
      <c r="U14" s="78">
        <f t="shared" si="2"/>
        <v>33</v>
      </c>
      <c r="V14" s="79">
        <f t="shared" si="2"/>
        <v>12</v>
      </c>
      <c r="W14" s="80">
        <f t="shared" si="3"/>
        <v>21</v>
      </c>
      <c r="Y14" s="87">
        <f t="shared" si="10"/>
        <v>11</v>
      </c>
      <c r="Z14" s="88">
        <f t="shared" si="4"/>
        <v>3</v>
      </c>
      <c r="AA14" s="87">
        <f t="shared" si="10"/>
        <v>11</v>
      </c>
      <c r="AB14" s="88">
        <f t="shared" si="5"/>
        <v>7</v>
      </c>
      <c r="AC14" s="87">
        <f t="shared" si="10"/>
        <v>11</v>
      </c>
      <c r="AD14" s="88">
        <f t="shared" si="6"/>
        <v>2</v>
      </c>
      <c r="AE14" s="87">
        <f t="shared" si="10"/>
        <v>0</v>
      </c>
      <c r="AF14" s="88">
        <f t="shared" si="7"/>
        <v>0</v>
      </c>
      <c r="AG14" s="87">
        <f t="shared" si="8"/>
        <v>0</v>
      </c>
      <c r="AH14" s="88">
        <f t="shared" si="9"/>
        <v>0</v>
      </c>
    </row>
    <row r="15" spans="1:34" ht="16.5" thickBot="1">
      <c r="A15" s="91" t="s">
        <v>104</v>
      </c>
      <c r="B15" s="92" t="str">
        <f>IF(B6&gt;"",B6,"")</f>
        <v>Toni Pitkänen</v>
      </c>
      <c r="C15" s="93" t="str">
        <f>IF(B7&gt;"",B7,"")</f>
        <v>Leon Schnabel</v>
      </c>
      <c r="D15" s="94"/>
      <c r="E15" s="95"/>
      <c r="F15" s="341">
        <v>5</v>
      </c>
      <c r="G15" s="342"/>
      <c r="H15" s="341">
        <v>4</v>
      </c>
      <c r="I15" s="342"/>
      <c r="J15" s="341">
        <v>6</v>
      </c>
      <c r="K15" s="342"/>
      <c r="L15" s="341"/>
      <c r="M15" s="342"/>
      <c r="N15" s="341"/>
      <c r="O15" s="342"/>
      <c r="P15" s="96">
        <f t="shared" si="0"/>
        <v>3</v>
      </c>
      <c r="Q15" s="97">
        <f t="shared" si="1"/>
        <v>0</v>
      </c>
      <c r="R15" s="98"/>
      <c r="S15" s="99"/>
      <c r="U15" s="78">
        <f t="shared" si="2"/>
        <v>33</v>
      </c>
      <c r="V15" s="79">
        <f t="shared" si="2"/>
        <v>15</v>
      </c>
      <c r="W15" s="80">
        <f t="shared" si="3"/>
        <v>18</v>
      </c>
      <c r="Y15" s="100">
        <f t="shared" si="10"/>
        <v>11</v>
      </c>
      <c r="Z15" s="101">
        <f t="shared" si="4"/>
        <v>5</v>
      </c>
      <c r="AA15" s="100">
        <f t="shared" si="10"/>
        <v>11</v>
      </c>
      <c r="AB15" s="101">
        <f t="shared" si="5"/>
        <v>4</v>
      </c>
      <c r="AC15" s="100">
        <f t="shared" si="10"/>
        <v>11</v>
      </c>
      <c r="AD15" s="101">
        <f t="shared" si="6"/>
        <v>6</v>
      </c>
      <c r="AE15" s="100">
        <f t="shared" si="10"/>
        <v>0</v>
      </c>
      <c r="AF15" s="101">
        <f t="shared" si="7"/>
        <v>0</v>
      </c>
      <c r="AG15" s="100">
        <f t="shared" si="8"/>
        <v>0</v>
      </c>
      <c r="AH15" s="101">
        <f t="shared" si="9"/>
        <v>0</v>
      </c>
    </row>
    <row r="16" spans="1:34" ht="17.25" thickBot="1" thickTop="1">
      <c r="A16" s="218"/>
      <c r="B16" s="173"/>
      <c r="C16" s="224"/>
      <c r="D16" s="225"/>
      <c r="E16" s="225"/>
      <c r="F16" s="226"/>
      <c r="G16" s="227"/>
      <c r="H16" s="226"/>
      <c r="I16" s="227"/>
      <c r="J16" s="226"/>
      <c r="K16" s="227"/>
      <c r="L16" s="226"/>
      <c r="M16" s="228"/>
      <c r="N16" s="229"/>
      <c r="O16" s="227"/>
      <c r="P16" s="230"/>
      <c r="Q16" s="231"/>
      <c r="R16" s="232"/>
      <c r="S16" s="102"/>
      <c r="U16" s="233"/>
      <c r="V16" s="233"/>
      <c r="W16" s="234"/>
      <c r="X16" s="235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</row>
    <row r="17" spans="1:19" ht="16.5" thickTop="1">
      <c r="A17" s="3"/>
      <c r="B17" s="4" t="s">
        <v>114</v>
      </c>
      <c r="C17" s="5"/>
      <c r="D17" s="5"/>
      <c r="E17" s="5"/>
      <c r="F17" s="6"/>
      <c r="G17" s="5"/>
      <c r="H17" s="7" t="s">
        <v>72</v>
      </c>
      <c r="I17" s="8"/>
      <c r="J17" s="258" t="s">
        <v>172</v>
      </c>
      <c r="K17" s="261"/>
      <c r="L17" s="261"/>
      <c r="M17" s="262"/>
      <c r="N17" s="263" t="s">
        <v>73</v>
      </c>
      <c r="O17" s="264"/>
      <c r="P17" s="264"/>
      <c r="Q17" s="322" t="s">
        <v>105</v>
      </c>
      <c r="R17" s="323"/>
      <c r="S17" s="324"/>
    </row>
    <row r="18" spans="1:19" ht="16.5" thickBot="1">
      <c r="A18" s="9"/>
      <c r="B18" s="10" t="s">
        <v>23</v>
      </c>
      <c r="C18" s="11" t="s">
        <v>75</v>
      </c>
      <c r="D18" s="278"/>
      <c r="E18" s="279"/>
      <c r="F18" s="280"/>
      <c r="G18" s="281" t="s">
        <v>76</v>
      </c>
      <c r="H18" s="282"/>
      <c r="I18" s="282"/>
      <c r="J18" s="283">
        <v>39852</v>
      </c>
      <c r="K18" s="283"/>
      <c r="L18" s="283"/>
      <c r="M18" s="284"/>
      <c r="N18" s="12" t="s">
        <v>77</v>
      </c>
      <c r="O18" s="13"/>
      <c r="P18" s="13"/>
      <c r="Q18" s="275">
        <v>0.4791666666666667</v>
      </c>
      <c r="R18" s="344"/>
      <c r="S18" s="345"/>
    </row>
    <row r="19" spans="1:23" ht="15.75" thickTop="1">
      <c r="A19" s="14"/>
      <c r="B19" s="15" t="s">
        <v>78</v>
      </c>
      <c r="C19" s="16" t="s">
        <v>79</v>
      </c>
      <c r="D19" s="316" t="s">
        <v>80</v>
      </c>
      <c r="E19" s="317"/>
      <c r="F19" s="316" t="s">
        <v>81</v>
      </c>
      <c r="G19" s="317"/>
      <c r="H19" s="316" t="s">
        <v>82</v>
      </c>
      <c r="I19" s="317"/>
      <c r="J19" s="316" t="s">
        <v>83</v>
      </c>
      <c r="K19" s="317"/>
      <c r="L19" s="316"/>
      <c r="M19" s="317"/>
      <c r="N19" s="17" t="s">
        <v>84</v>
      </c>
      <c r="O19" s="18" t="s">
        <v>85</v>
      </c>
      <c r="P19" s="19" t="s">
        <v>86</v>
      </c>
      <c r="Q19" s="20"/>
      <c r="R19" s="318" t="s">
        <v>87</v>
      </c>
      <c r="S19" s="319"/>
      <c r="U19" s="21" t="s">
        <v>88</v>
      </c>
      <c r="V19" s="22"/>
      <c r="W19" s="23" t="s">
        <v>89</v>
      </c>
    </row>
    <row r="20" spans="1:23" ht="12.75">
      <c r="A20" s="24" t="s">
        <v>80</v>
      </c>
      <c r="B20" s="25" t="s">
        <v>70</v>
      </c>
      <c r="C20" s="26" t="s">
        <v>3</v>
      </c>
      <c r="D20" s="27"/>
      <c r="E20" s="28"/>
      <c r="F20" s="29">
        <f>+P30</f>
        <v>2</v>
      </c>
      <c r="G20" s="30">
        <f>+Q30</f>
        <v>3</v>
      </c>
      <c r="H20" s="29">
        <f>P26</f>
        <v>3</v>
      </c>
      <c r="I20" s="30">
        <f>Q26</f>
        <v>1</v>
      </c>
      <c r="J20" s="29">
        <f>P28</f>
        <v>3</v>
      </c>
      <c r="K20" s="30">
        <f>Q28</f>
        <v>0</v>
      </c>
      <c r="L20" s="29"/>
      <c r="M20" s="30"/>
      <c r="N20" s="31">
        <f>IF(SUM(D20:M20)=0,"",COUNTIF(E20:E23,"3"))</f>
        <v>2</v>
      </c>
      <c r="O20" s="32">
        <f>IF(SUM(E20:N20)=0,"",COUNTIF(D20:D23,"3"))</f>
        <v>1</v>
      </c>
      <c r="P20" s="33">
        <f>IF(SUM(D20:M20)=0,"",SUM(E20:E23))</f>
        <v>8</v>
      </c>
      <c r="Q20" s="34">
        <f>IF(SUM(D20:M20)=0,"",SUM(D20:D23))</f>
        <v>4</v>
      </c>
      <c r="R20" s="320">
        <v>2</v>
      </c>
      <c r="S20" s="321"/>
      <c r="U20" s="35">
        <f>+U26+U28+U30</f>
        <v>118</v>
      </c>
      <c r="V20" s="36">
        <f>+V26+V28+V30</f>
        <v>97</v>
      </c>
      <c r="W20" s="37">
        <f>+U20-V20</f>
        <v>21</v>
      </c>
    </row>
    <row r="21" spans="1:23" ht="12.75">
      <c r="A21" s="38" t="s">
        <v>81</v>
      </c>
      <c r="B21" s="110" t="s">
        <v>55</v>
      </c>
      <c r="C21" s="111" t="s">
        <v>8</v>
      </c>
      <c r="D21" s="40">
        <f>+Q30</f>
        <v>3</v>
      </c>
      <c r="E21" s="41">
        <f>+P30</f>
        <v>2</v>
      </c>
      <c r="F21" s="42"/>
      <c r="G21" s="43"/>
      <c r="H21" s="40">
        <f>P29</f>
        <v>3</v>
      </c>
      <c r="I21" s="41">
        <f>Q29</f>
        <v>0</v>
      </c>
      <c r="J21" s="40">
        <f>P27</f>
        <v>3</v>
      </c>
      <c r="K21" s="41">
        <f>Q27</f>
        <v>0</v>
      </c>
      <c r="L21" s="40"/>
      <c r="M21" s="41"/>
      <c r="N21" s="31">
        <f>IF(SUM(D21:M21)=0,"",COUNTIF(G20:G23,"3"))</f>
        <v>3</v>
      </c>
      <c r="O21" s="32">
        <f>IF(SUM(E21:N21)=0,"",COUNTIF(F20:F23,"3"))</f>
        <v>0</v>
      </c>
      <c r="P21" s="33">
        <f>IF(SUM(D21:M21)=0,"",SUM(G20:G23))</f>
        <v>9</v>
      </c>
      <c r="Q21" s="34">
        <f>IF(SUM(D21:M21)=0,"",SUM(F20:F23))</f>
        <v>2</v>
      </c>
      <c r="R21" s="320">
        <v>1</v>
      </c>
      <c r="S21" s="321"/>
      <c r="U21" s="35">
        <f>+U27+U29+V30</f>
        <v>114</v>
      </c>
      <c r="V21" s="36">
        <f>+V27+V29+U30</f>
        <v>83</v>
      </c>
      <c r="W21" s="37">
        <f>+U21-V21</f>
        <v>31</v>
      </c>
    </row>
    <row r="22" spans="1:23" ht="12.75">
      <c r="A22" s="38" t="s">
        <v>82</v>
      </c>
      <c r="B22" s="25" t="s">
        <v>16</v>
      </c>
      <c r="C22" s="39" t="s">
        <v>17</v>
      </c>
      <c r="D22" s="40">
        <f>+Q26</f>
        <v>1</v>
      </c>
      <c r="E22" s="41">
        <f>+P26</f>
        <v>3</v>
      </c>
      <c r="F22" s="40">
        <f>Q29</f>
        <v>0</v>
      </c>
      <c r="G22" s="41">
        <f>P29</f>
        <v>3</v>
      </c>
      <c r="H22" s="42"/>
      <c r="I22" s="43"/>
      <c r="J22" s="40">
        <f>P31</f>
        <v>3</v>
      </c>
      <c r="K22" s="41">
        <f>Q31</f>
        <v>0</v>
      </c>
      <c r="L22" s="40"/>
      <c r="M22" s="41"/>
      <c r="N22" s="31">
        <f>IF(SUM(D22:M22)=0,"",COUNTIF(I20:I23,"3"))</f>
        <v>1</v>
      </c>
      <c r="O22" s="32">
        <f>IF(SUM(E22:N22)=0,"",COUNTIF(H20:H23,"3"))</f>
        <v>2</v>
      </c>
      <c r="P22" s="33">
        <f>IF(SUM(D22:M22)=0,"",SUM(I20:I23))</f>
        <v>4</v>
      </c>
      <c r="Q22" s="34">
        <f>IF(SUM(D22:M22)=0,"",SUM(H20:H23))</f>
        <v>6</v>
      </c>
      <c r="R22" s="320">
        <v>3</v>
      </c>
      <c r="S22" s="321"/>
      <c r="U22" s="35">
        <f>+V26+V29+U31</f>
        <v>87</v>
      </c>
      <c r="V22" s="36">
        <f>+U26+U29+V31</f>
        <v>87</v>
      </c>
      <c r="W22" s="37">
        <f>+U22-V22</f>
        <v>0</v>
      </c>
    </row>
    <row r="23" spans="1:23" ht="13.5" thickBot="1">
      <c r="A23" s="44" t="s">
        <v>83</v>
      </c>
      <c r="B23" s="129" t="s">
        <v>57</v>
      </c>
      <c r="C23" s="130" t="s">
        <v>8</v>
      </c>
      <c r="D23" s="47">
        <f>Q28</f>
        <v>0</v>
      </c>
      <c r="E23" s="48">
        <f>P28</f>
        <v>3</v>
      </c>
      <c r="F23" s="47">
        <f>Q27</f>
        <v>0</v>
      </c>
      <c r="G23" s="48">
        <f>P27</f>
        <v>3</v>
      </c>
      <c r="H23" s="47">
        <f>Q31</f>
        <v>0</v>
      </c>
      <c r="I23" s="48">
        <f>P31</f>
        <v>3</v>
      </c>
      <c r="J23" s="49"/>
      <c r="K23" s="50"/>
      <c r="L23" s="47"/>
      <c r="M23" s="48"/>
      <c r="N23" s="51">
        <f>IF(SUM(D23:M23)=0,"",COUNTIF(K20:K23,"3"))</f>
        <v>0</v>
      </c>
      <c r="O23" s="52">
        <f>IF(SUM(E23:N23)=0,"",COUNTIF(J20:J23,"3"))</f>
        <v>3</v>
      </c>
      <c r="P23" s="53">
        <f>IF(SUM(D23:M24)=0,"",SUM(K20:K23))</f>
        <v>0</v>
      </c>
      <c r="Q23" s="54">
        <f>IF(SUM(D23:M23)=0,"",SUM(J20:J23))</f>
        <v>9</v>
      </c>
      <c r="R23" s="325">
        <v>4</v>
      </c>
      <c r="S23" s="326"/>
      <c r="U23" s="35">
        <f>+V27+V28+V31</f>
        <v>47</v>
      </c>
      <c r="V23" s="36">
        <f>+U27+U28+U31</f>
        <v>99</v>
      </c>
      <c r="W23" s="37">
        <f>+U23-V23</f>
        <v>-52</v>
      </c>
    </row>
    <row r="24" spans="1:24" ht="15.75" thickTop="1">
      <c r="A24" s="55"/>
      <c r="B24" s="56" t="s">
        <v>90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  <c r="S24" s="59"/>
      <c r="U24" s="60"/>
      <c r="V24" s="61" t="s">
        <v>91</v>
      </c>
      <c r="W24" s="62">
        <f>SUM(W20:W23)</f>
        <v>0</v>
      </c>
      <c r="X24" s="61" t="str">
        <f>IF(W24=0,"OK","Virhe")</f>
        <v>OK</v>
      </c>
    </row>
    <row r="25" spans="1:23" ht="15.75" thickBot="1">
      <c r="A25" s="63"/>
      <c r="B25" s="64" t="s">
        <v>92</v>
      </c>
      <c r="C25" s="65"/>
      <c r="D25" s="65"/>
      <c r="E25" s="66"/>
      <c r="F25" s="327" t="s">
        <v>93</v>
      </c>
      <c r="G25" s="328"/>
      <c r="H25" s="329" t="s">
        <v>94</v>
      </c>
      <c r="I25" s="346"/>
      <c r="J25" s="329" t="s">
        <v>95</v>
      </c>
      <c r="K25" s="346"/>
      <c r="L25" s="329" t="s">
        <v>96</v>
      </c>
      <c r="M25" s="346"/>
      <c r="N25" s="329" t="s">
        <v>97</v>
      </c>
      <c r="O25" s="346"/>
      <c r="P25" s="330" t="s">
        <v>98</v>
      </c>
      <c r="Q25" s="347"/>
      <c r="S25" s="67"/>
      <c r="U25" s="68" t="s">
        <v>88</v>
      </c>
      <c r="V25" s="69"/>
      <c r="W25" s="23" t="s">
        <v>89</v>
      </c>
    </row>
    <row r="26" spans="1:34" ht="15.75">
      <c r="A26" s="70" t="s">
        <v>99</v>
      </c>
      <c r="B26" s="71" t="str">
        <f>IF(B20&gt;"",B20,"")</f>
        <v>Jan Nyberg</v>
      </c>
      <c r="C26" s="72" t="str">
        <f>IF(B22&gt;"",B22,"")</f>
        <v>Asko Keinonen</v>
      </c>
      <c r="D26" s="57"/>
      <c r="E26" s="73"/>
      <c r="F26" s="351">
        <v>6</v>
      </c>
      <c r="G26" s="352"/>
      <c r="H26" s="353">
        <v>-3</v>
      </c>
      <c r="I26" s="354"/>
      <c r="J26" s="353">
        <v>6</v>
      </c>
      <c r="K26" s="354"/>
      <c r="L26" s="353">
        <v>9</v>
      </c>
      <c r="M26" s="354"/>
      <c r="N26" s="348"/>
      <c r="O26" s="349"/>
      <c r="P26" s="74">
        <f aca="true" t="shared" si="11" ref="P26:P31">IF(COUNT(F26:N26)=0,"",COUNTIF(F26:N26,"&gt;=0"))</f>
        <v>3</v>
      </c>
      <c r="Q26" s="75">
        <f aca="true" t="shared" si="12" ref="Q26:Q31">IF(COUNT(F26:N26)=0,"",(IF(LEFT(F26,1)="-",1,0)+IF(LEFT(H26,1)="-",1,0)+IF(LEFT(J26,1)="-",1,0)+IF(LEFT(L26,1)="-",1,0)+IF(LEFT(N26,1)="-",1,0)))</f>
        <v>1</v>
      </c>
      <c r="R26" s="76"/>
      <c r="S26" s="77"/>
      <c r="U26" s="78">
        <f aca="true" t="shared" si="13" ref="U26:U31">+Y26+AA26+AC26+AE26+AG26</f>
        <v>36</v>
      </c>
      <c r="V26" s="79">
        <f aca="true" t="shared" si="14" ref="V26:V31">+Z26+AB26+AD26+AF26+AH26</f>
        <v>32</v>
      </c>
      <c r="W26" s="80">
        <f aca="true" t="shared" si="15" ref="W26:W31">+U26-V26</f>
        <v>4</v>
      </c>
      <c r="Y26" s="81">
        <f aca="true" t="shared" si="16" ref="Y26:Y31">IF(F26="",0,IF(LEFT(F26,1)="-",ABS(F26),(IF(F26&gt;9,F26+2,11))))</f>
        <v>11</v>
      </c>
      <c r="Z26" s="82">
        <f aca="true" t="shared" si="17" ref="Z26:Z31">IF(F26="",0,IF(LEFT(F26,1)="-",(IF(ABS(F26)&gt;9,(ABS(F26)+2),11)),F26))</f>
        <v>6</v>
      </c>
      <c r="AA26" s="81">
        <f aca="true" t="shared" si="18" ref="AA26:AA31">IF(H26="",0,IF(LEFT(H26,1)="-",ABS(H26),(IF(H26&gt;9,H26+2,11))))</f>
        <v>3</v>
      </c>
      <c r="AB26" s="82">
        <f aca="true" t="shared" si="19" ref="AB26:AB31">IF(H26="",0,IF(LEFT(H26,1)="-",(IF(ABS(H26)&gt;9,(ABS(H26)+2),11)),H26))</f>
        <v>11</v>
      </c>
      <c r="AC26" s="81">
        <f aca="true" t="shared" si="20" ref="AC26:AC31">IF(J26="",0,IF(LEFT(J26,1)="-",ABS(J26),(IF(J26&gt;9,J26+2,11))))</f>
        <v>11</v>
      </c>
      <c r="AD26" s="82">
        <f aca="true" t="shared" si="21" ref="AD26:AD31">IF(J26="",0,IF(LEFT(J26,1)="-",(IF(ABS(J26)&gt;9,(ABS(J26)+2),11)),J26))</f>
        <v>6</v>
      </c>
      <c r="AE26" s="81">
        <f aca="true" t="shared" si="22" ref="AE26:AE31">IF(L26="",0,IF(LEFT(L26,1)="-",ABS(L26),(IF(L26&gt;9,L26+2,11))))</f>
        <v>11</v>
      </c>
      <c r="AF26" s="82">
        <f aca="true" t="shared" si="23" ref="AF26:AF31">IF(L26="",0,IF(LEFT(L26,1)="-",(IF(ABS(L26)&gt;9,(ABS(L26)+2),11)),L26))</f>
        <v>9</v>
      </c>
      <c r="AG26" s="81">
        <f aca="true" t="shared" si="24" ref="AG26:AG31">IF(N26="",0,IF(LEFT(N26,1)="-",ABS(N26),(IF(N26&gt;9,N26+2,11))))</f>
        <v>0</v>
      </c>
      <c r="AH26" s="82">
        <f aca="true" t="shared" si="25" ref="AH26:AH31">IF(N26="",0,IF(LEFT(N26,1)="-",(IF(ABS(N26)&gt;9,(ABS(N26)+2),11)),N26))</f>
        <v>0</v>
      </c>
    </row>
    <row r="27" spans="1:34" ht="15.75">
      <c r="A27" s="70" t="s">
        <v>100</v>
      </c>
      <c r="B27" s="71" t="str">
        <f>IF(B21&gt;"",B21,"")</f>
        <v>Elias Eerola</v>
      </c>
      <c r="C27" s="83" t="str">
        <f>IF(B23&gt;"",B23,"")</f>
        <v>Aleksi Veini</v>
      </c>
      <c r="D27" s="84"/>
      <c r="E27" s="73"/>
      <c r="F27" s="334">
        <v>5</v>
      </c>
      <c r="G27" s="350"/>
      <c r="H27" s="334">
        <v>5</v>
      </c>
      <c r="I27" s="350"/>
      <c r="J27" s="334">
        <v>2</v>
      </c>
      <c r="K27" s="350"/>
      <c r="L27" s="334"/>
      <c r="M27" s="350"/>
      <c r="N27" s="334"/>
      <c r="O27" s="350"/>
      <c r="P27" s="74">
        <f t="shared" si="11"/>
        <v>3</v>
      </c>
      <c r="Q27" s="75">
        <f t="shared" si="12"/>
        <v>0</v>
      </c>
      <c r="R27" s="85"/>
      <c r="S27" s="86"/>
      <c r="U27" s="78">
        <f t="shared" si="13"/>
        <v>33</v>
      </c>
      <c r="V27" s="79">
        <f t="shared" si="14"/>
        <v>12</v>
      </c>
      <c r="W27" s="80">
        <f t="shared" si="15"/>
        <v>21</v>
      </c>
      <c r="Y27" s="87">
        <f t="shared" si="16"/>
        <v>11</v>
      </c>
      <c r="Z27" s="88">
        <f t="shared" si="17"/>
        <v>5</v>
      </c>
      <c r="AA27" s="87">
        <f t="shared" si="18"/>
        <v>11</v>
      </c>
      <c r="AB27" s="88">
        <f t="shared" si="19"/>
        <v>5</v>
      </c>
      <c r="AC27" s="87">
        <f t="shared" si="20"/>
        <v>11</v>
      </c>
      <c r="AD27" s="88">
        <f t="shared" si="21"/>
        <v>2</v>
      </c>
      <c r="AE27" s="87">
        <f t="shared" si="22"/>
        <v>0</v>
      </c>
      <c r="AF27" s="88">
        <f t="shared" si="23"/>
        <v>0</v>
      </c>
      <c r="AG27" s="87">
        <f t="shared" si="24"/>
        <v>0</v>
      </c>
      <c r="AH27" s="88">
        <f t="shared" si="25"/>
        <v>0</v>
      </c>
    </row>
    <row r="28" spans="1:34" ht="16.5" thickBot="1">
      <c r="A28" s="70" t="s">
        <v>101</v>
      </c>
      <c r="B28" s="89" t="str">
        <f>IF(B20&gt;"",B20,"")</f>
        <v>Jan Nyberg</v>
      </c>
      <c r="C28" s="90" t="str">
        <f>IF(B23&gt;"",B23,"")</f>
        <v>Aleksi Veini</v>
      </c>
      <c r="D28" s="65"/>
      <c r="E28" s="66"/>
      <c r="F28" s="339">
        <v>5</v>
      </c>
      <c r="G28" s="355"/>
      <c r="H28" s="339">
        <v>7</v>
      </c>
      <c r="I28" s="355"/>
      <c r="J28" s="339">
        <v>5</v>
      </c>
      <c r="K28" s="355"/>
      <c r="L28" s="339"/>
      <c r="M28" s="355"/>
      <c r="N28" s="339"/>
      <c r="O28" s="355"/>
      <c r="P28" s="74">
        <f t="shared" si="11"/>
        <v>3</v>
      </c>
      <c r="Q28" s="75">
        <f t="shared" si="12"/>
        <v>0</v>
      </c>
      <c r="R28" s="85"/>
      <c r="S28" s="86"/>
      <c r="U28" s="78">
        <f t="shared" si="13"/>
        <v>33</v>
      </c>
      <c r="V28" s="79">
        <f t="shared" si="14"/>
        <v>17</v>
      </c>
      <c r="W28" s="80">
        <f t="shared" si="15"/>
        <v>16</v>
      </c>
      <c r="Y28" s="87">
        <f t="shared" si="16"/>
        <v>11</v>
      </c>
      <c r="Z28" s="88">
        <f t="shared" si="17"/>
        <v>5</v>
      </c>
      <c r="AA28" s="87">
        <f t="shared" si="18"/>
        <v>11</v>
      </c>
      <c r="AB28" s="88">
        <f t="shared" si="19"/>
        <v>7</v>
      </c>
      <c r="AC28" s="87">
        <f t="shared" si="20"/>
        <v>11</v>
      </c>
      <c r="AD28" s="88">
        <f t="shared" si="21"/>
        <v>5</v>
      </c>
      <c r="AE28" s="87">
        <f t="shared" si="22"/>
        <v>0</v>
      </c>
      <c r="AF28" s="88">
        <f t="shared" si="23"/>
        <v>0</v>
      </c>
      <c r="AG28" s="87">
        <f t="shared" si="24"/>
        <v>0</v>
      </c>
      <c r="AH28" s="88">
        <f t="shared" si="25"/>
        <v>0</v>
      </c>
    </row>
    <row r="29" spans="1:34" ht="15.75">
      <c r="A29" s="70" t="s">
        <v>102</v>
      </c>
      <c r="B29" s="71" t="str">
        <f>IF(B21&gt;"",B21,"")</f>
        <v>Elias Eerola</v>
      </c>
      <c r="C29" s="83" t="str">
        <f>IF(B22&gt;"",B22,"")</f>
        <v>Asko Keinonen</v>
      </c>
      <c r="D29" s="57"/>
      <c r="E29" s="73"/>
      <c r="F29" s="353">
        <v>8</v>
      </c>
      <c r="G29" s="354"/>
      <c r="H29" s="353">
        <v>5</v>
      </c>
      <c r="I29" s="354"/>
      <c r="J29" s="353">
        <v>9</v>
      </c>
      <c r="K29" s="354"/>
      <c r="L29" s="353"/>
      <c r="M29" s="354"/>
      <c r="N29" s="353"/>
      <c r="O29" s="354"/>
      <c r="P29" s="74">
        <f t="shared" si="11"/>
        <v>3</v>
      </c>
      <c r="Q29" s="75">
        <f t="shared" si="12"/>
        <v>0</v>
      </c>
      <c r="R29" s="85"/>
      <c r="S29" s="86"/>
      <c r="U29" s="78">
        <f t="shared" si="13"/>
        <v>33</v>
      </c>
      <c r="V29" s="79">
        <f t="shared" si="14"/>
        <v>22</v>
      </c>
      <c r="W29" s="80">
        <f t="shared" si="15"/>
        <v>11</v>
      </c>
      <c r="Y29" s="87">
        <f t="shared" si="16"/>
        <v>11</v>
      </c>
      <c r="Z29" s="88">
        <f t="shared" si="17"/>
        <v>8</v>
      </c>
      <c r="AA29" s="87">
        <f t="shared" si="18"/>
        <v>11</v>
      </c>
      <c r="AB29" s="88">
        <f t="shared" si="19"/>
        <v>5</v>
      </c>
      <c r="AC29" s="87">
        <f t="shared" si="20"/>
        <v>11</v>
      </c>
      <c r="AD29" s="88">
        <f t="shared" si="21"/>
        <v>9</v>
      </c>
      <c r="AE29" s="87">
        <f t="shared" si="22"/>
        <v>0</v>
      </c>
      <c r="AF29" s="88">
        <f t="shared" si="23"/>
        <v>0</v>
      </c>
      <c r="AG29" s="87">
        <f t="shared" si="24"/>
        <v>0</v>
      </c>
      <c r="AH29" s="88">
        <f t="shared" si="25"/>
        <v>0</v>
      </c>
    </row>
    <row r="30" spans="1:34" ht="15.75">
      <c r="A30" s="70" t="s">
        <v>103</v>
      </c>
      <c r="B30" s="71" t="str">
        <f>IF(B20&gt;"",B20,"")</f>
        <v>Jan Nyberg</v>
      </c>
      <c r="C30" s="83" t="str">
        <f>IF(B21&gt;"",B21,"")</f>
        <v>Elias Eerola</v>
      </c>
      <c r="D30" s="84"/>
      <c r="E30" s="73"/>
      <c r="F30" s="334">
        <v>5</v>
      </c>
      <c r="G30" s="350"/>
      <c r="H30" s="334">
        <v>-8</v>
      </c>
      <c r="I30" s="350"/>
      <c r="J30" s="343">
        <v>9</v>
      </c>
      <c r="K30" s="359"/>
      <c r="L30" s="334">
        <v>-10</v>
      </c>
      <c r="M30" s="350"/>
      <c r="N30" s="334">
        <v>-9</v>
      </c>
      <c r="O30" s="350"/>
      <c r="P30" s="74">
        <f t="shared" si="11"/>
        <v>2</v>
      </c>
      <c r="Q30" s="75">
        <f t="shared" si="12"/>
        <v>3</v>
      </c>
      <c r="R30" s="85"/>
      <c r="S30" s="86"/>
      <c r="U30" s="78">
        <f t="shared" si="13"/>
        <v>49</v>
      </c>
      <c r="V30" s="79">
        <f t="shared" si="14"/>
        <v>48</v>
      </c>
      <c r="W30" s="80">
        <f t="shared" si="15"/>
        <v>1</v>
      </c>
      <c r="Y30" s="87">
        <f t="shared" si="16"/>
        <v>11</v>
      </c>
      <c r="Z30" s="88">
        <f t="shared" si="17"/>
        <v>5</v>
      </c>
      <c r="AA30" s="87">
        <f t="shared" si="18"/>
        <v>8</v>
      </c>
      <c r="AB30" s="88">
        <f t="shared" si="19"/>
        <v>11</v>
      </c>
      <c r="AC30" s="87">
        <f t="shared" si="20"/>
        <v>11</v>
      </c>
      <c r="AD30" s="88">
        <f t="shared" si="21"/>
        <v>9</v>
      </c>
      <c r="AE30" s="87">
        <f t="shared" si="22"/>
        <v>10</v>
      </c>
      <c r="AF30" s="88">
        <f t="shared" si="23"/>
        <v>12</v>
      </c>
      <c r="AG30" s="87">
        <f t="shared" si="24"/>
        <v>9</v>
      </c>
      <c r="AH30" s="88">
        <f t="shared" si="25"/>
        <v>11</v>
      </c>
    </row>
    <row r="31" spans="1:34" ht="16.5" thickBot="1">
      <c r="A31" s="91" t="s">
        <v>104</v>
      </c>
      <c r="B31" s="92" t="str">
        <f>IF(B22&gt;"",B22,"")</f>
        <v>Asko Keinonen</v>
      </c>
      <c r="C31" s="93" t="str">
        <f>IF(B23&gt;"",B23,"")</f>
        <v>Aleksi Veini</v>
      </c>
      <c r="D31" s="94"/>
      <c r="E31" s="95"/>
      <c r="F31" s="356">
        <v>4</v>
      </c>
      <c r="G31" s="357"/>
      <c r="H31" s="356">
        <v>7</v>
      </c>
      <c r="I31" s="357"/>
      <c r="J31" s="341">
        <v>7</v>
      </c>
      <c r="K31" s="358"/>
      <c r="L31" s="341"/>
      <c r="M31" s="358"/>
      <c r="N31" s="341"/>
      <c r="O31" s="358"/>
      <c r="P31" s="96">
        <f t="shared" si="11"/>
        <v>3</v>
      </c>
      <c r="Q31" s="97">
        <f t="shared" si="12"/>
        <v>0</v>
      </c>
      <c r="R31" s="98"/>
      <c r="S31" s="99"/>
      <c r="U31" s="78">
        <f t="shared" si="13"/>
        <v>33</v>
      </c>
      <c r="V31" s="79">
        <f t="shared" si="14"/>
        <v>18</v>
      </c>
      <c r="W31" s="80">
        <f t="shared" si="15"/>
        <v>15</v>
      </c>
      <c r="Y31" s="100">
        <f t="shared" si="16"/>
        <v>11</v>
      </c>
      <c r="Z31" s="101">
        <f t="shared" si="17"/>
        <v>4</v>
      </c>
      <c r="AA31" s="100">
        <f t="shared" si="18"/>
        <v>11</v>
      </c>
      <c r="AB31" s="101">
        <f t="shared" si="19"/>
        <v>7</v>
      </c>
      <c r="AC31" s="100">
        <f t="shared" si="20"/>
        <v>11</v>
      </c>
      <c r="AD31" s="101">
        <f t="shared" si="21"/>
        <v>7</v>
      </c>
      <c r="AE31" s="100">
        <f t="shared" si="22"/>
        <v>0</v>
      </c>
      <c r="AF31" s="101">
        <f t="shared" si="23"/>
        <v>0</v>
      </c>
      <c r="AG31" s="100">
        <f t="shared" si="24"/>
        <v>0</v>
      </c>
      <c r="AH31" s="101">
        <f t="shared" si="25"/>
        <v>0</v>
      </c>
    </row>
    <row r="32" spans="1:34" ht="17.25" thickBot="1" thickTop="1">
      <c r="A32" s="218"/>
      <c r="B32" s="173"/>
      <c r="C32" s="224"/>
      <c r="D32" s="225"/>
      <c r="E32" s="225"/>
      <c r="F32" s="226"/>
      <c r="G32" s="226"/>
      <c r="H32" s="226"/>
      <c r="I32" s="226"/>
      <c r="J32" s="226"/>
      <c r="K32" s="226"/>
      <c r="L32" s="226"/>
      <c r="M32" s="236"/>
      <c r="N32" s="229"/>
      <c r="O32" s="226"/>
      <c r="P32" s="230"/>
      <c r="Q32" s="231"/>
      <c r="R32" s="232"/>
      <c r="S32" s="232"/>
      <c r="T32" s="235"/>
      <c r="U32" s="233"/>
      <c r="V32" s="233"/>
      <c r="W32" s="234"/>
      <c r="X32" s="235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</row>
    <row r="33" spans="1:19" ht="16.5" thickTop="1">
      <c r="A33" s="3"/>
      <c r="B33" s="4" t="s">
        <v>114</v>
      </c>
      <c r="C33" s="5"/>
      <c r="D33" s="5"/>
      <c r="E33" s="5"/>
      <c r="F33" s="6"/>
      <c r="G33" s="5"/>
      <c r="H33" s="7" t="s">
        <v>72</v>
      </c>
      <c r="I33" s="8"/>
      <c r="J33" s="258" t="s">
        <v>172</v>
      </c>
      <c r="K33" s="261"/>
      <c r="L33" s="261"/>
      <c r="M33" s="262"/>
      <c r="N33" s="263" t="s">
        <v>73</v>
      </c>
      <c r="O33" s="264"/>
      <c r="P33" s="264"/>
      <c r="Q33" s="322" t="s">
        <v>115</v>
      </c>
      <c r="R33" s="323"/>
      <c r="S33" s="324"/>
    </row>
    <row r="34" spans="1:19" ht="16.5" thickBot="1">
      <c r="A34" s="9"/>
      <c r="B34" s="10" t="s">
        <v>23</v>
      </c>
      <c r="C34" s="11" t="s">
        <v>75</v>
      </c>
      <c r="D34" s="278"/>
      <c r="E34" s="279"/>
      <c r="F34" s="280"/>
      <c r="G34" s="281" t="s">
        <v>76</v>
      </c>
      <c r="H34" s="282"/>
      <c r="I34" s="282"/>
      <c r="J34" s="283">
        <v>39852</v>
      </c>
      <c r="K34" s="283"/>
      <c r="L34" s="283"/>
      <c r="M34" s="284"/>
      <c r="N34" s="12" t="s">
        <v>77</v>
      </c>
      <c r="O34" s="13"/>
      <c r="P34" s="13"/>
      <c r="Q34" s="275">
        <v>0.4791666666666667</v>
      </c>
      <c r="R34" s="276"/>
      <c r="S34" s="277"/>
    </row>
    <row r="35" spans="1:23" ht="15.75" thickTop="1">
      <c r="A35" s="14"/>
      <c r="B35" s="15" t="s">
        <v>78</v>
      </c>
      <c r="C35" s="16" t="s">
        <v>79</v>
      </c>
      <c r="D35" s="316" t="s">
        <v>80</v>
      </c>
      <c r="E35" s="317"/>
      <c r="F35" s="316" t="s">
        <v>81</v>
      </c>
      <c r="G35" s="317"/>
      <c r="H35" s="316" t="s">
        <v>82</v>
      </c>
      <c r="I35" s="317"/>
      <c r="J35" s="316" t="s">
        <v>83</v>
      </c>
      <c r="K35" s="317"/>
      <c r="L35" s="316"/>
      <c r="M35" s="317"/>
      <c r="N35" s="17" t="s">
        <v>84</v>
      </c>
      <c r="O35" s="18" t="s">
        <v>85</v>
      </c>
      <c r="P35" s="19" t="s">
        <v>86</v>
      </c>
      <c r="Q35" s="20"/>
      <c r="R35" s="318" t="s">
        <v>87</v>
      </c>
      <c r="S35" s="319"/>
      <c r="U35" s="21" t="s">
        <v>88</v>
      </c>
      <c r="V35" s="22"/>
      <c r="W35" s="23" t="s">
        <v>89</v>
      </c>
    </row>
    <row r="36" spans="1:23" ht="13.5" thickBot="1">
      <c r="A36" s="24" t="s">
        <v>80</v>
      </c>
      <c r="B36" s="45" t="s">
        <v>10</v>
      </c>
      <c r="C36" s="46" t="s">
        <v>8</v>
      </c>
      <c r="D36" s="27"/>
      <c r="E36" s="28"/>
      <c r="F36" s="29">
        <f>+P46</f>
        <v>3</v>
      </c>
      <c r="G36" s="30">
        <f>+Q46</f>
        <v>0</v>
      </c>
      <c r="H36" s="29">
        <f>P42</f>
        <v>3</v>
      </c>
      <c r="I36" s="30">
        <f>Q42</f>
        <v>0</v>
      </c>
      <c r="J36" s="29">
        <f>P44</f>
      </c>
      <c r="K36" s="30">
        <f>Q44</f>
      </c>
      <c r="L36" s="29"/>
      <c r="M36" s="30"/>
      <c r="N36" s="31">
        <f>IF(SUM(D36:M36)=0,"",COUNTIF(E36:E39,"3"))</f>
        <v>2</v>
      </c>
      <c r="O36" s="32">
        <f>IF(SUM(E36:N36)=0,"",COUNTIF(D36:D39,"3"))</f>
        <v>0</v>
      </c>
      <c r="P36" s="33">
        <f>IF(SUM(D36:M36)=0,"",SUM(E36:E39))</f>
        <v>6</v>
      </c>
      <c r="Q36" s="34">
        <f>IF(SUM(D36:M36)=0,"",SUM(D36:D39))</f>
        <v>0</v>
      </c>
      <c r="R36" s="320">
        <v>1</v>
      </c>
      <c r="S36" s="321"/>
      <c r="U36" s="35">
        <f>+U42+U44+U46</f>
        <v>71</v>
      </c>
      <c r="V36" s="36">
        <f>+V42+V44+V46</f>
        <v>41</v>
      </c>
      <c r="W36" s="37">
        <f>+U36-V36</f>
        <v>30</v>
      </c>
    </row>
    <row r="37" spans="1:23" ht="14.25" thickBot="1" thickTop="1">
      <c r="A37" s="38" t="s">
        <v>81</v>
      </c>
      <c r="B37" s="45" t="s">
        <v>53</v>
      </c>
      <c r="C37" s="46" t="s">
        <v>54</v>
      </c>
      <c r="D37" s="40">
        <f>+Q46</f>
        <v>0</v>
      </c>
      <c r="E37" s="41">
        <f>+P46</f>
        <v>3</v>
      </c>
      <c r="F37" s="42"/>
      <c r="G37" s="43"/>
      <c r="H37" s="40">
        <f>P45</f>
        <v>3</v>
      </c>
      <c r="I37" s="41">
        <f>Q45</f>
        <v>0</v>
      </c>
      <c r="J37" s="40">
        <f>P43</f>
      </c>
      <c r="K37" s="41">
        <f>Q43</f>
      </c>
      <c r="L37" s="40"/>
      <c r="M37" s="41"/>
      <c r="N37" s="31">
        <f>IF(SUM(D37:M37)=0,"",COUNTIF(G36:G39,"3"))</f>
        <v>1</v>
      </c>
      <c r="O37" s="32">
        <f>IF(SUM(E37:N37)=0,"",COUNTIF(F36:F39,"3"))</f>
        <v>1</v>
      </c>
      <c r="P37" s="33">
        <f>IF(SUM(D37:M37)=0,"",SUM(G36:G39))</f>
        <v>3</v>
      </c>
      <c r="Q37" s="34">
        <f>IF(SUM(D37:M37)=0,"",SUM(F36:F39))</f>
        <v>3</v>
      </c>
      <c r="R37" s="320">
        <v>2</v>
      </c>
      <c r="S37" s="321"/>
      <c r="U37" s="35">
        <f>+U43+U45+V46</f>
        <v>58</v>
      </c>
      <c r="V37" s="36">
        <f>+V43+V45+U46</f>
        <v>56</v>
      </c>
      <c r="W37" s="37">
        <f>+U37-V37</f>
        <v>2</v>
      </c>
    </row>
    <row r="38" spans="1:23" ht="13.5" thickTop="1">
      <c r="A38" s="38" t="s">
        <v>82</v>
      </c>
      <c r="B38" s="110" t="s">
        <v>9</v>
      </c>
      <c r="C38" s="111" t="s">
        <v>8</v>
      </c>
      <c r="D38" s="40">
        <f>+Q42</f>
        <v>0</v>
      </c>
      <c r="E38" s="41">
        <f>+P42</f>
        <v>3</v>
      </c>
      <c r="F38" s="40">
        <f>Q45</f>
        <v>0</v>
      </c>
      <c r="G38" s="41">
        <f>P45</f>
        <v>3</v>
      </c>
      <c r="H38" s="42"/>
      <c r="I38" s="43"/>
      <c r="J38" s="40">
        <f>P47</f>
      </c>
      <c r="K38" s="41">
        <f>Q47</f>
      </c>
      <c r="L38" s="40"/>
      <c r="M38" s="41"/>
      <c r="N38" s="31">
        <f>IF(SUM(D38:M38)=0,"",COUNTIF(I36:I39,"3"))</f>
        <v>0</v>
      </c>
      <c r="O38" s="32">
        <f>IF(SUM(E38:N38)=0,"",COUNTIF(H36:H39,"3"))</f>
        <v>2</v>
      </c>
      <c r="P38" s="33">
        <f>IF(SUM(D38:M38)=0,"",SUM(I36:I39))</f>
        <v>0</v>
      </c>
      <c r="Q38" s="34">
        <f>IF(SUM(D38:M38)=0,"",SUM(H36:H39))</f>
        <v>6</v>
      </c>
      <c r="R38" s="320">
        <v>3</v>
      </c>
      <c r="S38" s="321"/>
      <c r="U38" s="35">
        <f>+V42+V45+U47</f>
        <v>34</v>
      </c>
      <c r="V38" s="36">
        <f>+U42+U45+V47</f>
        <v>66</v>
      </c>
      <c r="W38" s="37">
        <f>+U38-V38</f>
        <v>-32</v>
      </c>
    </row>
    <row r="39" spans="1:23" ht="13.5" thickBot="1">
      <c r="A39" s="44" t="s">
        <v>83</v>
      </c>
      <c r="B39" s="25"/>
      <c r="C39" s="39"/>
      <c r="D39" s="47">
        <f>Q44</f>
      </c>
      <c r="E39" s="48">
        <f>P44</f>
      </c>
      <c r="F39" s="47">
        <f>Q43</f>
      </c>
      <c r="G39" s="48">
        <f>P43</f>
      </c>
      <c r="H39" s="47">
        <f>Q47</f>
      </c>
      <c r="I39" s="48">
        <f>P47</f>
      </c>
      <c r="J39" s="49"/>
      <c r="K39" s="50"/>
      <c r="L39" s="47"/>
      <c r="M39" s="48"/>
      <c r="N39" s="51">
        <f>IF(SUM(D39:M39)=0,"",COUNTIF(K36:K39,"3"))</f>
      </c>
      <c r="O39" s="52">
        <f>IF(SUM(E39:N39)=0,"",COUNTIF(J36:J39,"3"))</f>
      </c>
      <c r="P39" s="53">
        <f>IF(SUM(D39:M40)=0,"",SUM(K36:K39))</f>
      </c>
      <c r="Q39" s="54">
        <f>IF(SUM(D39:M39)=0,"",SUM(J36:J39))</f>
      </c>
      <c r="R39" s="325"/>
      <c r="S39" s="326"/>
      <c r="U39" s="35">
        <f>+V43+V44+V47</f>
        <v>0</v>
      </c>
      <c r="V39" s="36">
        <f>+U43+U44+U47</f>
        <v>0</v>
      </c>
      <c r="W39" s="37">
        <f>+U39-V39</f>
        <v>0</v>
      </c>
    </row>
    <row r="40" spans="1:24" ht="15.75" thickTop="1">
      <c r="A40" s="55"/>
      <c r="B40" s="56" t="s">
        <v>90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8"/>
      <c r="S40" s="59"/>
      <c r="U40" s="60"/>
      <c r="V40" s="61" t="s">
        <v>91</v>
      </c>
      <c r="W40" s="62">
        <f>SUM(W36:W39)</f>
        <v>0</v>
      </c>
      <c r="X40" s="61" t="str">
        <f>IF(W40=0,"OK","Virhe")</f>
        <v>OK</v>
      </c>
    </row>
    <row r="41" spans="1:23" ht="15.75" thickBot="1">
      <c r="A41" s="63"/>
      <c r="B41" s="64" t="s">
        <v>92</v>
      </c>
      <c r="C41" s="65"/>
      <c r="D41" s="65"/>
      <c r="E41" s="66"/>
      <c r="F41" s="327" t="s">
        <v>93</v>
      </c>
      <c r="G41" s="328"/>
      <c r="H41" s="329" t="s">
        <v>94</v>
      </c>
      <c r="I41" s="346"/>
      <c r="J41" s="329" t="s">
        <v>95</v>
      </c>
      <c r="K41" s="346"/>
      <c r="L41" s="329" t="s">
        <v>96</v>
      </c>
      <c r="M41" s="346"/>
      <c r="N41" s="329" t="s">
        <v>97</v>
      </c>
      <c r="O41" s="346"/>
      <c r="P41" s="330" t="s">
        <v>98</v>
      </c>
      <c r="Q41" s="347"/>
      <c r="S41" s="67"/>
      <c r="U41" s="68" t="s">
        <v>88</v>
      </c>
      <c r="V41" s="69"/>
      <c r="W41" s="23" t="s">
        <v>89</v>
      </c>
    </row>
    <row r="42" spans="1:34" ht="15.75">
      <c r="A42" s="70" t="s">
        <v>99</v>
      </c>
      <c r="B42" s="71" t="str">
        <f>IF(B36&gt;"",B36,"")</f>
        <v>Anton Mäkinen</v>
      </c>
      <c r="C42" s="72" t="str">
        <f>IF(B38&gt;"",B38,"")</f>
        <v>Frej Hewitt</v>
      </c>
      <c r="D42" s="57"/>
      <c r="E42" s="73"/>
      <c r="F42" s="351">
        <v>1</v>
      </c>
      <c r="G42" s="352"/>
      <c r="H42" s="353">
        <v>9</v>
      </c>
      <c r="I42" s="354"/>
      <c r="J42" s="353">
        <v>6</v>
      </c>
      <c r="K42" s="354"/>
      <c r="L42" s="353"/>
      <c r="M42" s="354"/>
      <c r="N42" s="348"/>
      <c r="O42" s="349"/>
      <c r="P42" s="74">
        <f aca="true" t="shared" si="26" ref="P42:P47">IF(COUNT(F42:N42)=0,"",COUNTIF(F42:N42,"&gt;=0"))</f>
        <v>3</v>
      </c>
      <c r="Q42" s="75">
        <f aca="true" t="shared" si="27" ref="Q42:Q47">IF(COUNT(F42:N42)=0,"",(IF(LEFT(F42,1)="-",1,0)+IF(LEFT(H42,1)="-",1,0)+IF(LEFT(J42,1)="-",1,0)+IF(LEFT(L42,1)="-",1,0)+IF(LEFT(N42,1)="-",1,0)))</f>
        <v>0</v>
      </c>
      <c r="R42" s="76"/>
      <c r="S42" s="77"/>
      <c r="U42" s="78">
        <f aca="true" t="shared" si="28" ref="U42:U47">+Y42+AA42+AC42+AE42+AG42</f>
        <v>33</v>
      </c>
      <c r="V42" s="79">
        <f aca="true" t="shared" si="29" ref="V42:V47">+Z42+AB42+AD42+AF42+AH42</f>
        <v>16</v>
      </c>
      <c r="W42" s="80">
        <f aca="true" t="shared" si="30" ref="W42:W47">+U42-V42</f>
        <v>17</v>
      </c>
      <c r="Y42" s="81">
        <f aca="true" t="shared" si="31" ref="Y42:Y47">IF(F42="",0,IF(LEFT(F42,1)="-",ABS(F42),(IF(F42&gt;9,F42+2,11))))</f>
        <v>11</v>
      </c>
      <c r="Z42" s="82">
        <f aca="true" t="shared" si="32" ref="Z42:Z47">IF(F42="",0,IF(LEFT(F42,1)="-",(IF(ABS(F42)&gt;9,(ABS(F42)+2),11)),F42))</f>
        <v>1</v>
      </c>
      <c r="AA42" s="81">
        <f aca="true" t="shared" si="33" ref="AA42:AA47">IF(H42="",0,IF(LEFT(H42,1)="-",ABS(H42),(IF(H42&gt;9,H42+2,11))))</f>
        <v>11</v>
      </c>
      <c r="AB42" s="82">
        <f aca="true" t="shared" si="34" ref="AB42:AB47">IF(H42="",0,IF(LEFT(H42,1)="-",(IF(ABS(H42)&gt;9,(ABS(H42)+2),11)),H42))</f>
        <v>9</v>
      </c>
      <c r="AC42" s="81">
        <f aca="true" t="shared" si="35" ref="AC42:AC47">IF(J42="",0,IF(LEFT(J42,1)="-",ABS(J42),(IF(J42&gt;9,J42+2,11))))</f>
        <v>11</v>
      </c>
      <c r="AD42" s="82">
        <f aca="true" t="shared" si="36" ref="AD42:AD47">IF(J42="",0,IF(LEFT(J42,1)="-",(IF(ABS(J42)&gt;9,(ABS(J42)+2),11)),J42))</f>
        <v>6</v>
      </c>
      <c r="AE42" s="81">
        <f aca="true" t="shared" si="37" ref="AE42:AE47">IF(L42="",0,IF(LEFT(L42,1)="-",ABS(L42),(IF(L42&gt;9,L42+2,11))))</f>
        <v>0</v>
      </c>
      <c r="AF42" s="82">
        <f aca="true" t="shared" si="38" ref="AF42:AF47">IF(L42="",0,IF(LEFT(L42,1)="-",(IF(ABS(L42)&gt;9,(ABS(L42)+2),11)),L42))</f>
        <v>0</v>
      </c>
      <c r="AG42" s="81">
        <f aca="true" t="shared" si="39" ref="AG42:AG47">IF(N42="",0,IF(LEFT(N42,1)="-",ABS(N42),(IF(N42&gt;9,N42+2,11))))</f>
        <v>0</v>
      </c>
      <c r="AH42" s="82">
        <f aca="true" t="shared" si="40" ref="AH42:AH47">IF(N42="",0,IF(LEFT(N42,1)="-",(IF(ABS(N42)&gt;9,(ABS(N42)+2),11)),N42))</f>
        <v>0</v>
      </c>
    </row>
    <row r="43" spans="1:34" ht="15.75">
      <c r="A43" s="70" t="s">
        <v>100</v>
      </c>
      <c r="B43" s="71" t="str">
        <f>IF(B37&gt;"",B37,"")</f>
        <v>Veikka Flemming</v>
      </c>
      <c r="C43" s="83">
        <f>IF(B39&gt;"",B39,"")</f>
      </c>
      <c r="D43" s="84"/>
      <c r="E43" s="73"/>
      <c r="F43" s="334"/>
      <c r="G43" s="350"/>
      <c r="H43" s="334"/>
      <c r="I43" s="350"/>
      <c r="J43" s="334"/>
      <c r="K43" s="350"/>
      <c r="L43" s="334"/>
      <c r="M43" s="350"/>
      <c r="N43" s="334"/>
      <c r="O43" s="350"/>
      <c r="P43" s="74">
        <f t="shared" si="26"/>
      </c>
      <c r="Q43" s="75">
        <f t="shared" si="27"/>
      </c>
      <c r="R43" s="85"/>
      <c r="S43" s="86"/>
      <c r="U43" s="78">
        <f t="shared" si="28"/>
        <v>0</v>
      </c>
      <c r="V43" s="79">
        <f t="shared" si="29"/>
        <v>0</v>
      </c>
      <c r="W43" s="80">
        <f t="shared" si="30"/>
        <v>0</v>
      </c>
      <c r="Y43" s="87">
        <f t="shared" si="31"/>
        <v>0</v>
      </c>
      <c r="Z43" s="88">
        <f t="shared" si="32"/>
        <v>0</v>
      </c>
      <c r="AA43" s="87">
        <f t="shared" si="33"/>
        <v>0</v>
      </c>
      <c r="AB43" s="88">
        <f t="shared" si="34"/>
        <v>0</v>
      </c>
      <c r="AC43" s="87">
        <f t="shared" si="35"/>
        <v>0</v>
      </c>
      <c r="AD43" s="88">
        <f t="shared" si="36"/>
        <v>0</v>
      </c>
      <c r="AE43" s="87">
        <f t="shared" si="37"/>
        <v>0</v>
      </c>
      <c r="AF43" s="88">
        <f t="shared" si="38"/>
        <v>0</v>
      </c>
      <c r="AG43" s="87">
        <f t="shared" si="39"/>
        <v>0</v>
      </c>
      <c r="AH43" s="88">
        <f t="shared" si="40"/>
        <v>0</v>
      </c>
    </row>
    <row r="44" spans="1:34" ht="16.5" thickBot="1">
      <c r="A44" s="70" t="s">
        <v>101</v>
      </c>
      <c r="B44" s="89" t="str">
        <f>IF(B36&gt;"",B36,"")</f>
        <v>Anton Mäkinen</v>
      </c>
      <c r="C44" s="90">
        <f>IF(B39&gt;"",B39,"")</f>
      </c>
      <c r="D44" s="65"/>
      <c r="E44" s="66"/>
      <c r="F44" s="339"/>
      <c r="G44" s="355"/>
      <c r="H44" s="339"/>
      <c r="I44" s="355"/>
      <c r="J44" s="339"/>
      <c r="K44" s="355"/>
      <c r="L44" s="339"/>
      <c r="M44" s="355"/>
      <c r="N44" s="339"/>
      <c r="O44" s="355"/>
      <c r="P44" s="74">
        <f t="shared" si="26"/>
      </c>
      <c r="Q44" s="75">
        <f t="shared" si="27"/>
      </c>
      <c r="R44" s="85"/>
      <c r="S44" s="86"/>
      <c r="U44" s="78">
        <f t="shared" si="28"/>
        <v>0</v>
      </c>
      <c r="V44" s="79">
        <f t="shared" si="29"/>
        <v>0</v>
      </c>
      <c r="W44" s="80">
        <f t="shared" si="30"/>
        <v>0</v>
      </c>
      <c r="Y44" s="87">
        <f t="shared" si="31"/>
        <v>0</v>
      </c>
      <c r="Z44" s="88">
        <f t="shared" si="32"/>
        <v>0</v>
      </c>
      <c r="AA44" s="87">
        <f t="shared" si="33"/>
        <v>0</v>
      </c>
      <c r="AB44" s="88">
        <f t="shared" si="34"/>
        <v>0</v>
      </c>
      <c r="AC44" s="87">
        <f t="shared" si="35"/>
        <v>0</v>
      </c>
      <c r="AD44" s="88">
        <f t="shared" si="36"/>
        <v>0</v>
      </c>
      <c r="AE44" s="87">
        <f t="shared" si="37"/>
        <v>0</v>
      </c>
      <c r="AF44" s="88">
        <f t="shared" si="38"/>
        <v>0</v>
      </c>
      <c r="AG44" s="87">
        <f t="shared" si="39"/>
        <v>0</v>
      </c>
      <c r="AH44" s="88">
        <f t="shared" si="40"/>
        <v>0</v>
      </c>
    </row>
    <row r="45" spans="1:34" ht="15.75">
      <c r="A45" s="70" t="s">
        <v>102</v>
      </c>
      <c r="B45" s="71" t="str">
        <f>IF(B37&gt;"",B37,"")</f>
        <v>Veikka Flemming</v>
      </c>
      <c r="C45" s="83" t="str">
        <f>IF(B38&gt;"",B38,"")</f>
        <v>Frej Hewitt</v>
      </c>
      <c r="D45" s="57"/>
      <c r="E45" s="73"/>
      <c r="F45" s="353">
        <v>8</v>
      </c>
      <c r="G45" s="354"/>
      <c r="H45" s="353">
        <v>6</v>
      </c>
      <c r="I45" s="354"/>
      <c r="J45" s="353">
        <v>4</v>
      </c>
      <c r="K45" s="354"/>
      <c r="L45" s="353"/>
      <c r="M45" s="354"/>
      <c r="N45" s="353"/>
      <c r="O45" s="354"/>
      <c r="P45" s="74">
        <f t="shared" si="26"/>
        <v>3</v>
      </c>
      <c r="Q45" s="75">
        <f t="shared" si="27"/>
        <v>0</v>
      </c>
      <c r="R45" s="85"/>
      <c r="S45" s="86"/>
      <c r="U45" s="78">
        <f t="shared" si="28"/>
        <v>33</v>
      </c>
      <c r="V45" s="79">
        <f t="shared" si="29"/>
        <v>18</v>
      </c>
      <c r="W45" s="80">
        <f t="shared" si="30"/>
        <v>15</v>
      </c>
      <c r="Y45" s="87">
        <f t="shared" si="31"/>
        <v>11</v>
      </c>
      <c r="Z45" s="88">
        <f t="shared" si="32"/>
        <v>8</v>
      </c>
      <c r="AA45" s="87">
        <f t="shared" si="33"/>
        <v>11</v>
      </c>
      <c r="AB45" s="88">
        <f t="shared" si="34"/>
        <v>6</v>
      </c>
      <c r="AC45" s="87">
        <f t="shared" si="35"/>
        <v>11</v>
      </c>
      <c r="AD45" s="88">
        <f t="shared" si="36"/>
        <v>4</v>
      </c>
      <c r="AE45" s="87">
        <f t="shared" si="37"/>
        <v>0</v>
      </c>
      <c r="AF45" s="88">
        <f t="shared" si="38"/>
        <v>0</v>
      </c>
      <c r="AG45" s="87">
        <f t="shared" si="39"/>
        <v>0</v>
      </c>
      <c r="AH45" s="88">
        <f t="shared" si="40"/>
        <v>0</v>
      </c>
    </row>
    <row r="46" spans="1:34" ht="15.75">
      <c r="A46" s="70" t="s">
        <v>103</v>
      </c>
      <c r="B46" s="71" t="str">
        <f>IF(B36&gt;"",B36,"")</f>
        <v>Anton Mäkinen</v>
      </c>
      <c r="C46" s="83" t="str">
        <f>IF(B37&gt;"",B37,"")</f>
        <v>Veikka Flemming</v>
      </c>
      <c r="D46" s="84"/>
      <c r="E46" s="73"/>
      <c r="F46" s="334">
        <v>8</v>
      </c>
      <c r="G46" s="350"/>
      <c r="H46" s="334">
        <v>3</v>
      </c>
      <c r="I46" s="350"/>
      <c r="J46" s="343">
        <v>14</v>
      </c>
      <c r="K46" s="359"/>
      <c r="L46" s="334"/>
      <c r="M46" s="350"/>
      <c r="N46" s="334"/>
      <c r="O46" s="350"/>
      <c r="P46" s="74">
        <f t="shared" si="26"/>
        <v>3</v>
      </c>
      <c r="Q46" s="75">
        <f t="shared" si="27"/>
        <v>0</v>
      </c>
      <c r="R46" s="85"/>
      <c r="S46" s="86"/>
      <c r="U46" s="78">
        <f t="shared" si="28"/>
        <v>38</v>
      </c>
      <c r="V46" s="79">
        <f t="shared" si="29"/>
        <v>25</v>
      </c>
      <c r="W46" s="80">
        <f t="shared" si="30"/>
        <v>13</v>
      </c>
      <c r="Y46" s="87">
        <f t="shared" si="31"/>
        <v>11</v>
      </c>
      <c r="Z46" s="88">
        <f t="shared" si="32"/>
        <v>8</v>
      </c>
      <c r="AA46" s="87">
        <f t="shared" si="33"/>
        <v>11</v>
      </c>
      <c r="AB46" s="88">
        <f t="shared" si="34"/>
        <v>3</v>
      </c>
      <c r="AC46" s="87">
        <f t="shared" si="35"/>
        <v>16</v>
      </c>
      <c r="AD46" s="88">
        <f t="shared" si="36"/>
        <v>14</v>
      </c>
      <c r="AE46" s="87">
        <f t="shared" si="37"/>
        <v>0</v>
      </c>
      <c r="AF46" s="88">
        <f t="shared" si="38"/>
        <v>0</v>
      </c>
      <c r="AG46" s="87">
        <f t="shared" si="39"/>
        <v>0</v>
      </c>
      <c r="AH46" s="88">
        <f t="shared" si="40"/>
        <v>0</v>
      </c>
    </row>
    <row r="47" spans="1:34" ht="16.5" thickBot="1">
      <c r="A47" s="91" t="s">
        <v>104</v>
      </c>
      <c r="B47" s="92" t="str">
        <f>IF(B38&gt;"",B38,"")</f>
        <v>Frej Hewitt</v>
      </c>
      <c r="C47" s="93">
        <f>IF(B39&gt;"",B39,"")</f>
      </c>
      <c r="D47" s="94"/>
      <c r="E47" s="95"/>
      <c r="F47" s="356"/>
      <c r="G47" s="357"/>
      <c r="H47" s="356"/>
      <c r="I47" s="357"/>
      <c r="J47" s="341"/>
      <c r="K47" s="358"/>
      <c r="L47" s="341"/>
      <c r="M47" s="358"/>
      <c r="N47" s="341"/>
      <c r="O47" s="358"/>
      <c r="P47" s="96">
        <f t="shared" si="26"/>
      </c>
      <c r="Q47" s="97">
        <f t="shared" si="27"/>
      </c>
      <c r="R47" s="98"/>
      <c r="S47" s="99"/>
      <c r="U47" s="78">
        <f t="shared" si="28"/>
        <v>0</v>
      </c>
      <c r="V47" s="79">
        <f t="shared" si="29"/>
        <v>0</v>
      </c>
      <c r="W47" s="80">
        <f t="shared" si="30"/>
        <v>0</v>
      </c>
      <c r="Y47" s="100">
        <f t="shared" si="31"/>
        <v>0</v>
      </c>
      <c r="Z47" s="101">
        <f t="shared" si="32"/>
        <v>0</v>
      </c>
      <c r="AA47" s="100">
        <f t="shared" si="33"/>
        <v>0</v>
      </c>
      <c r="AB47" s="101">
        <f t="shared" si="34"/>
        <v>0</v>
      </c>
      <c r="AC47" s="100">
        <f t="shared" si="35"/>
        <v>0</v>
      </c>
      <c r="AD47" s="101">
        <f t="shared" si="36"/>
        <v>0</v>
      </c>
      <c r="AE47" s="100">
        <f t="shared" si="37"/>
        <v>0</v>
      </c>
      <c r="AF47" s="101">
        <f t="shared" si="38"/>
        <v>0</v>
      </c>
      <c r="AG47" s="100">
        <f t="shared" si="39"/>
        <v>0</v>
      </c>
      <c r="AH47" s="101">
        <f t="shared" si="40"/>
        <v>0</v>
      </c>
    </row>
    <row r="48" ht="13.5" thickTop="1"/>
  </sheetData>
  <mergeCells count="159">
    <mergeCell ref="N46:O46"/>
    <mergeCell ref="F47:G47"/>
    <mergeCell ref="H47:I47"/>
    <mergeCell ref="J47:K47"/>
    <mergeCell ref="L47:M47"/>
    <mergeCell ref="N47:O47"/>
    <mergeCell ref="F46:G46"/>
    <mergeCell ref="H46:I46"/>
    <mergeCell ref="J46:K46"/>
    <mergeCell ref="L46:M46"/>
    <mergeCell ref="N44:O44"/>
    <mergeCell ref="F45:G45"/>
    <mergeCell ref="H45:I45"/>
    <mergeCell ref="J45:K45"/>
    <mergeCell ref="L45:M45"/>
    <mergeCell ref="N45:O45"/>
    <mergeCell ref="F44:G44"/>
    <mergeCell ref="H44:I44"/>
    <mergeCell ref="J44:K44"/>
    <mergeCell ref="L44:M44"/>
    <mergeCell ref="N42:O42"/>
    <mergeCell ref="F43:G43"/>
    <mergeCell ref="H43:I43"/>
    <mergeCell ref="J43:K43"/>
    <mergeCell ref="L43:M43"/>
    <mergeCell ref="N43:O43"/>
    <mergeCell ref="F42:G42"/>
    <mergeCell ref="H42:I42"/>
    <mergeCell ref="J42:K42"/>
    <mergeCell ref="L42:M42"/>
    <mergeCell ref="R38:S38"/>
    <mergeCell ref="R39:S39"/>
    <mergeCell ref="F41:G41"/>
    <mergeCell ref="H41:I41"/>
    <mergeCell ref="J41:K41"/>
    <mergeCell ref="L41:M41"/>
    <mergeCell ref="N41:O41"/>
    <mergeCell ref="P41:Q41"/>
    <mergeCell ref="L35:M35"/>
    <mergeCell ref="R35:S35"/>
    <mergeCell ref="R36:S36"/>
    <mergeCell ref="R37:S37"/>
    <mergeCell ref="D35:E35"/>
    <mergeCell ref="F35:G35"/>
    <mergeCell ref="H35:I35"/>
    <mergeCell ref="J35:K35"/>
    <mergeCell ref="Q33:S33"/>
    <mergeCell ref="D34:F34"/>
    <mergeCell ref="G34:I34"/>
    <mergeCell ref="J34:M34"/>
    <mergeCell ref="Q34:S34"/>
    <mergeCell ref="J33:M33"/>
    <mergeCell ref="N33:P33"/>
    <mergeCell ref="N30:O30"/>
    <mergeCell ref="F31:G31"/>
    <mergeCell ref="H31:I31"/>
    <mergeCell ref="J31:K31"/>
    <mergeCell ref="L31:M31"/>
    <mergeCell ref="N31:O31"/>
    <mergeCell ref="F30:G30"/>
    <mergeCell ref="H30:I30"/>
    <mergeCell ref="J30:K30"/>
    <mergeCell ref="L30:M30"/>
    <mergeCell ref="N28:O28"/>
    <mergeCell ref="F29:G29"/>
    <mergeCell ref="H29:I29"/>
    <mergeCell ref="J29:K29"/>
    <mergeCell ref="L29:M29"/>
    <mergeCell ref="N29:O29"/>
    <mergeCell ref="F28:G28"/>
    <mergeCell ref="H28:I28"/>
    <mergeCell ref="J28:K28"/>
    <mergeCell ref="L28:M28"/>
    <mergeCell ref="N26:O26"/>
    <mergeCell ref="F27:G27"/>
    <mergeCell ref="H27:I27"/>
    <mergeCell ref="J27:K27"/>
    <mergeCell ref="L27:M27"/>
    <mergeCell ref="N27:O27"/>
    <mergeCell ref="F26:G26"/>
    <mergeCell ref="H26:I26"/>
    <mergeCell ref="J26:K26"/>
    <mergeCell ref="L26:M26"/>
    <mergeCell ref="R22:S22"/>
    <mergeCell ref="R23:S23"/>
    <mergeCell ref="F25:G25"/>
    <mergeCell ref="H25:I25"/>
    <mergeCell ref="J25:K25"/>
    <mergeCell ref="L25:M25"/>
    <mergeCell ref="N25:O25"/>
    <mergeCell ref="P25:Q25"/>
    <mergeCell ref="L19:M19"/>
    <mergeCell ref="R19:S19"/>
    <mergeCell ref="R20:S20"/>
    <mergeCell ref="R21:S21"/>
    <mergeCell ref="D19:E19"/>
    <mergeCell ref="F19:G19"/>
    <mergeCell ref="H19:I19"/>
    <mergeCell ref="J19:K19"/>
    <mergeCell ref="J17:M17"/>
    <mergeCell ref="N17:P17"/>
    <mergeCell ref="Q17:S17"/>
    <mergeCell ref="D18:F18"/>
    <mergeCell ref="G18:I18"/>
    <mergeCell ref="J18:M18"/>
    <mergeCell ref="Q18:S18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N10:O10"/>
    <mergeCell ref="F11:G11"/>
    <mergeCell ref="H11:I11"/>
    <mergeCell ref="J11:K11"/>
    <mergeCell ref="L11:M11"/>
    <mergeCell ref="N11:O11"/>
    <mergeCell ref="F10:G10"/>
    <mergeCell ref="H10:I10"/>
    <mergeCell ref="J10:K10"/>
    <mergeCell ref="L10:M10"/>
    <mergeCell ref="R6:S6"/>
    <mergeCell ref="R7:S7"/>
    <mergeCell ref="F9:G9"/>
    <mergeCell ref="H9:I9"/>
    <mergeCell ref="J9:K9"/>
    <mergeCell ref="L9:M9"/>
    <mergeCell ref="N9:O9"/>
    <mergeCell ref="P9:Q9"/>
    <mergeCell ref="L3:M3"/>
    <mergeCell ref="R3:S3"/>
    <mergeCell ref="R4:S4"/>
    <mergeCell ref="R5:S5"/>
    <mergeCell ref="D3:E3"/>
    <mergeCell ref="F3:G3"/>
    <mergeCell ref="H3:I3"/>
    <mergeCell ref="J3:K3"/>
    <mergeCell ref="J1:M1"/>
    <mergeCell ref="N1:P1"/>
    <mergeCell ref="Q1:S1"/>
    <mergeCell ref="D2:F2"/>
    <mergeCell ref="G2:I2"/>
    <mergeCell ref="J2:M2"/>
    <mergeCell ref="Q2:S2"/>
  </mergeCells>
  <printOptions/>
  <pageMargins left="0" right="0" top="0" bottom="0" header="0" footer="0"/>
  <pageSetup horizontalDpi="600" verticalDpi="600" orientation="landscape" paperSize="9" scale="150" r:id="rId1"/>
  <rowBreaks count="2" manualBreakCount="2">
    <brk id="15" max="18" man="1"/>
    <brk id="31" max="1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16" sqref="A16:IV16"/>
    </sheetView>
  </sheetViews>
  <sheetFormatPr defaultColWidth="9.140625" defaultRowHeight="12.75"/>
  <cols>
    <col min="1" max="1" width="2.8515625" style="0" customWidth="1"/>
    <col min="2" max="2" width="4.140625" style="0" customWidth="1"/>
    <col min="3" max="3" width="15.8515625" style="0" customWidth="1"/>
    <col min="5" max="5" width="14.8515625" style="0" customWidth="1"/>
    <col min="6" max="6" width="14.421875" style="0" customWidth="1"/>
    <col min="7" max="7" width="12.7109375" style="0" customWidth="1"/>
    <col min="8" max="8" width="13.7109375" style="0" customWidth="1"/>
  </cols>
  <sheetData>
    <row r="1" spans="1:8" ht="18">
      <c r="A1" s="175"/>
      <c r="B1" s="176" t="s">
        <v>151</v>
      </c>
      <c r="C1" s="177"/>
      <c r="D1" s="177"/>
      <c r="E1" s="178"/>
      <c r="F1" s="179"/>
      <c r="G1" s="180"/>
      <c r="H1" s="180"/>
    </row>
    <row r="2" spans="1:8" ht="15">
      <c r="A2" s="175"/>
      <c r="B2" s="182"/>
      <c r="C2" s="255" t="s">
        <v>274</v>
      </c>
      <c r="D2" s="183"/>
      <c r="E2" s="184"/>
      <c r="F2" s="179"/>
      <c r="G2" s="180"/>
      <c r="H2" s="180"/>
    </row>
    <row r="3" spans="1:8" ht="15.75" thickBot="1">
      <c r="A3" s="175"/>
      <c r="B3" s="185"/>
      <c r="C3" s="186"/>
      <c r="D3" s="186"/>
      <c r="E3" s="187"/>
      <c r="F3" s="179"/>
      <c r="G3" s="180"/>
      <c r="H3" s="180"/>
    </row>
    <row r="4" spans="1:8" ht="12.75">
      <c r="A4" s="188"/>
      <c r="B4" s="189"/>
      <c r="C4" s="189"/>
      <c r="D4" s="189"/>
      <c r="E4" s="190"/>
      <c r="F4" s="180"/>
      <c r="G4" s="180"/>
      <c r="H4" s="180"/>
    </row>
    <row r="5" spans="1:8" ht="12.75">
      <c r="A5" s="191"/>
      <c r="B5" s="191" t="s">
        <v>121</v>
      </c>
      <c r="C5" s="191" t="s">
        <v>122</v>
      </c>
      <c r="D5" s="191" t="s">
        <v>2</v>
      </c>
      <c r="E5" s="179"/>
      <c r="F5" s="180"/>
      <c r="G5" s="180"/>
      <c r="H5" s="180"/>
    </row>
    <row r="6" spans="1:8" ht="12.75">
      <c r="A6" s="192" t="s">
        <v>80</v>
      </c>
      <c r="B6" s="192" t="s">
        <v>192</v>
      </c>
      <c r="C6" s="192" t="s">
        <v>61</v>
      </c>
      <c r="D6" s="192" t="s">
        <v>23</v>
      </c>
      <c r="E6" s="193" t="s">
        <v>61</v>
      </c>
      <c r="F6" s="194"/>
      <c r="G6" s="194"/>
      <c r="H6" s="194"/>
    </row>
    <row r="7" spans="1:8" ht="12.75">
      <c r="A7" s="192" t="s">
        <v>81</v>
      </c>
      <c r="B7" s="192"/>
      <c r="C7" s="192"/>
      <c r="D7" s="192"/>
      <c r="E7" s="196"/>
      <c r="F7" s="193" t="s">
        <v>61</v>
      </c>
      <c r="G7" s="194"/>
      <c r="H7" s="194"/>
    </row>
    <row r="8" spans="1:8" ht="12.75">
      <c r="A8" s="197" t="s">
        <v>82</v>
      </c>
      <c r="B8" s="197"/>
      <c r="C8" s="197"/>
      <c r="D8" s="197"/>
      <c r="E8" s="198"/>
      <c r="F8" s="196"/>
      <c r="G8" s="199"/>
      <c r="H8" s="194"/>
    </row>
    <row r="9" spans="1:8" ht="12.75">
      <c r="A9" s="197" t="s">
        <v>83</v>
      </c>
      <c r="B9" s="197"/>
      <c r="C9" s="197"/>
      <c r="D9" s="197"/>
      <c r="E9" s="200"/>
      <c r="F9" s="201"/>
      <c r="G9" s="193" t="s">
        <v>61</v>
      </c>
      <c r="H9" s="194"/>
    </row>
    <row r="10" spans="1:8" ht="12.75">
      <c r="A10" s="192" t="s">
        <v>106</v>
      </c>
      <c r="B10" s="192" t="s">
        <v>193</v>
      </c>
      <c r="C10" s="192" t="s">
        <v>70</v>
      </c>
      <c r="D10" s="192" t="s">
        <v>3</v>
      </c>
      <c r="E10" s="193" t="s">
        <v>70</v>
      </c>
      <c r="F10" s="201"/>
      <c r="G10" s="196" t="s">
        <v>317</v>
      </c>
      <c r="H10" s="199"/>
    </row>
    <row r="11" spans="1:8" ht="12.75">
      <c r="A11" s="192" t="s">
        <v>124</v>
      </c>
      <c r="B11" s="192"/>
      <c r="C11" s="192"/>
      <c r="D11" s="192"/>
      <c r="E11" s="196"/>
      <c r="F11" s="198" t="s">
        <v>70</v>
      </c>
      <c r="G11" s="202"/>
      <c r="H11" s="199"/>
    </row>
    <row r="12" spans="1:8" ht="12.75">
      <c r="A12" s="197" t="s">
        <v>125</v>
      </c>
      <c r="B12" s="197"/>
      <c r="C12" s="197"/>
      <c r="D12" s="197"/>
      <c r="E12" s="198" t="s">
        <v>10</v>
      </c>
      <c r="F12" s="200" t="s">
        <v>318</v>
      </c>
      <c r="G12" s="201"/>
      <c r="H12" s="199"/>
    </row>
    <row r="13" spans="1:8" ht="12.75">
      <c r="A13" s="197" t="s">
        <v>126</v>
      </c>
      <c r="B13" s="197" t="s">
        <v>195</v>
      </c>
      <c r="C13" s="197" t="s">
        <v>10</v>
      </c>
      <c r="D13" s="197" t="s">
        <v>8</v>
      </c>
      <c r="E13" s="200"/>
      <c r="F13" s="194"/>
      <c r="G13" s="201"/>
      <c r="H13" s="193" t="s">
        <v>61</v>
      </c>
    </row>
    <row r="14" spans="1:8" ht="12.75">
      <c r="A14" s="203"/>
      <c r="B14" s="203"/>
      <c r="C14" s="203"/>
      <c r="D14" s="203"/>
      <c r="E14" s="194"/>
      <c r="F14" s="194"/>
      <c r="G14" s="201"/>
      <c r="H14" s="207" t="s">
        <v>321</v>
      </c>
    </row>
    <row r="15" spans="1:8" ht="12.75">
      <c r="A15" s="192" t="s">
        <v>127</v>
      </c>
      <c r="B15" s="192" t="s">
        <v>196</v>
      </c>
      <c r="C15" s="192" t="s">
        <v>175</v>
      </c>
      <c r="D15" s="192" t="s">
        <v>17</v>
      </c>
      <c r="E15" s="193" t="s">
        <v>175</v>
      </c>
      <c r="F15" s="194"/>
      <c r="G15" s="201"/>
      <c r="H15" s="208"/>
    </row>
    <row r="16" spans="1:8" ht="12.75">
      <c r="A16" s="192" t="s">
        <v>128</v>
      </c>
      <c r="B16" s="192"/>
      <c r="C16" s="192"/>
      <c r="D16" s="192"/>
      <c r="E16" s="196"/>
      <c r="F16" s="193" t="s">
        <v>175</v>
      </c>
      <c r="G16" s="201"/>
      <c r="H16" s="208"/>
    </row>
    <row r="17" spans="1:8" ht="12.75">
      <c r="A17" s="197" t="s">
        <v>129</v>
      </c>
      <c r="B17" s="197"/>
      <c r="C17" s="197"/>
      <c r="D17" s="197"/>
      <c r="E17" s="198" t="s">
        <v>53</v>
      </c>
      <c r="F17" s="196" t="s">
        <v>319</v>
      </c>
      <c r="G17" s="202"/>
      <c r="H17" s="208"/>
    </row>
    <row r="18" spans="1:8" ht="12.75">
      <c r="A18" s="197" t="s">
        <v>130</v>
      </c>
      <c r="B18" s="197" t="s">
        <v>194</v>
      </c>
      <c r="C18" s="197" t="s">
        <v>53</v>
      </c>
      <c r="D18" s="197" t="s">
        <v>54</v>
      </c>
      <c r="E18" s="200"/>
      <c r="F18" s="201"/>
      <c r="G18" s="198" t="s">
        <v>175</v>
      </c>
      <c r="H18" s="208"/>
    </row>
    <row r="19" spans="1:8" ht="12.75">
      <c r="A19" s="192" t="s">
        <v>131</v>
      </c>
      <c r="B19" s="192"/>
      <c r="C19" s="192"/>
      <c r="D19" s="192"/>
      <c r="E19" s="193"/>
      <c r="F19" s="201"/>
      <c r="G19" s="200" t="s">
        <v>320</v>
      </c>
      <c r="H19" s="209"/>
    </row>
    <row r="20" spans="1:8" ht="12.75">
      <c r="A20" s="192" t="s">
        <v>132</v>
      </c>
      <c r="B20" s="192"/>
      <c r="C20" s="192"/>
      <c r="D20" s="192"/>
      <c r="E20" s="196"/>
      <c r="F20" s="198" t="s">
        <v>55</v>
      </c>
      <c r="G20" s="199"/>
      <c r="H20" s="209"/>
    </row>
    <row r="21" spans="1:8" ht="12.75">
      <c r="A21" s="197" t="s">
        <v>133</v>
      </c>
      <c r="B21" s="197"/>
      <c r="C21" s="197"/>
      <c r="D21" s="197"/>
      <c r="E21" s="198" t="s">
        <v>55</v>
      </c>
      <c r="F21" s="200"/>
      <c r="G21" s="194"/>
      <c r="H21" s="209"/>
    </row>
    <row r="22" spans="1:8" ht="12.75">
      <c r="A22" s="197" t="s">
        <v>134</v>
      </c>
      <c r="B22" s="197" t="s">
        <v>197</v>
      </c>
      <c r="C22" s="197" t="s">
        <v>55</v>
      </c>
      <c r="D22" s="197" t="s">
        <v>8</v>
      </c>
      <c r="E22" s="200"/>
      <c r="F22" s="194"/>
      <c r="G22" s="194"/>
      <c r="H22" s="209"/>
    </row>
    <row r="23" spans="1:8" ht="12.75">
      <c r="A23" s="254"/>
      <c r="B23" s="254"/>
      <c r="C23" s="254"/>
      <c r="D23" s="254"/>
      <c r="E23" s="194"/>
      <c r="F23" s="194"/>
      <c r="G23" s="194"/>
      <c r="H23" s="209"/>
    </row>
    <row r="24" spans="1:8" ht="12.75">
      <c r="A24" s="216"/>
      <c r="B24" s="102"/>
      <c r="C24" s="102"/>
      <c r="D24" s="102"/>
      <c r="E24" s="212"/>
      <c r="F24" s="195"/>
      <c r="G24" s="195"/>
      <c r="H24" s="210"/>
    </row>
    <row r="25" spans="2:5" ht="12.75">
      <c r="B25" t="s">
        <v>87</v>
      </c>
      <c r="C25" t="s">
        <v>122</v>
      </c>
      <c r="D25" t="s">
        <v>2</v>
      </c>
      <c r="E25" s="212"/>
    </row>
    <row r="26" spans="1:5" ht="12.75">
      <c r="A26" s="232"/>
      <c r="B26">
        <v>1</v>
      </c>
      <c r="C26" s="205" t="s">
        <v>61</v>
      </c>
      <c r="D26" t="s">
        <v>23</v>
      </c>
      <c r="E26" s="212"/>
    </row>
    <row r="27" spans="1:5" ht="12.75">
      <c r="A27" s="232"/>
      <c r="B27">
        <v>2</v>
      </c>
      <c r="C27" s="205" t="s">
        <v>175</v>
      </c>
      <c r="D27" t="s">
        <v>17</v>
      </c>
      <c r="E27" s="212"/>
    </row>
    <row r="28" spans="1:5" ht="12.75">
      <c r="A28" s="232"/>
      <c r="B28">
        <v>3</v>
      </c>
      <c r="C28" s="205" t="s">
        <v>70</v>
      </c>
      <c r="D28" t="s">
        <v>3</v>
      </c>
      <c r="E28" s="212"/>
    </row>
    <row r="29" spans="1:5" ht="12.75">
      <c r="A29" s="232"/>
      <c r="B29">
        <v>3</v>
      </c>
      <c r="C29" s="206" t="s">
        <v>55</v>
      </c>
      <c r="D29" t="s">
        <v>8</v>
      </c>
      <c r="E29" s="212"/>
    </row>
    <row r="30" spans="1:5" ht="12.75">
      <c r="A30" s="232"/>
      <c r="B30">
        <v>5</v>
      </c>
      <c r="C30" s="205" t="s">
        <v>10</v>
      </c>
      <c r="D30" t="s">
        <v>8</v>
      </c>
      <c r="E30" s="212"/>
    </row>
    <row r="31" spans="1:5" ht="12.75">
      <c r="A31" s="232"/>
      <c r="B31">
        <v>5</v>
      </c>
      <c r="C31" s="206" t="s">
        <v>53</v>
      </c>
      <c r="D31" t="s">
        <v>123</v>
      </c>
      <c r="E31" s="212"/>
    </row>
    <row r="32" spans="1:3" ht="12.75">
      <c r="A32" s="232"/>
      <c r="B32">
        <v>5</v>
      </c>
      <c r="C32" s="205"/>
    </row>
    <row r="33" spans="1:3" ht="12.75">
      <c r="A33" s="232"/>
      <c r="B33">
        <v>5</v>
      </c>
      <c r="C33" s="206"/>
    </row>
    <row r="34" spans="1:4" ht="12.75">
      <c r="A34" s="232"/>
      <c r="B34" s="232"/>
      <c r="C34" s="244"/>
      <c r="D34" s="232"/>
    </row>
    <row r="35" spans="1:4" ht="12.75">
      <c r="A35" s="232"/>
      <c r="B35" s="232"/>
      <c r="C35" s="232"/>
      <c r="D35" s="232"/>
    </row>
  </sheetData>
  <printOptions/>
  <pageMargins left="0.75" right="0.75" top="1" bottom="1" header="0.4921259845" footer="0.4921259845"/>
  <pageSetup orientation="landscape" paperSize="9" scale="15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I47"/>
  <sheetViews>
    <sheetView zoomScaleSheetLayoutView="100" workbookViewId="0" topLeftCell="A1">
      <selection activeCell="A16" sqref="A16:IV16"/>
    </sheetView>
  </sheetViews>
  <sheetFormatPr defaultColWidth="9.140625" defaultRowHeight="12.75"/>
  <cols>
    <col min="1" max="1" width="4.7109375" style="0" customWidth="1"/>
    <col min="2" max="2" width="18.8515625" style="0" customWidth="1"/>
    <col min="3" max="3" width="11.28125" style="0" customWidth="1"/>
    <col min="4" max="8" width="3.00390625" style="0" customWidth="1"/>
    <col min="9" max="9" width="3.28125" style="0" customWidth="1"/>
    <col min="10" max="15" width="3.00390625" style="0" customWidth="1"/>
    <col min="16" max="16" width="4.28125" style="0" customWidth="1"/>
    <col min="17" max="19" width="3.00390625" style="0" customWidth="1"/>
  </cols>
  <sheetData>
    <row r="1" spans="1:19" ht="16.5" thickTop="1">
      <c r="A1" s="3"/>
      <c r="B1" s="4" t="s">
        <v>114</v>
      </c>
      <c r="C1" s="5"/>
      <c r="D1" s="5"/>
      <c r="E1" s="5"/>
      <c r="F1" s="6"/>
      <c r="G1" s="5"/>
      <c r="H1" s="7" t="s">
        <v>72</v>
      </c>
      <c r="I1" s="8"/>
      <c r="J1" s="258" t="s">
        <v>173</v>
      </c>
      <c r="K1" s="261"/>
      <c r="L1" s="261"/>
      <c r="M1" s="262"/>
      <c r="N1" s="263" t="s">
        <v>73</v>
      </c>
      <c r="O1" s="264"/>
      <c r="P1" s="264"/>
      <c r="Q1" s="322" t="s">
        <v>74</v>
      </c>
      <c r="R1" s="323"/>
      <c r="S1" s="324"/>
    </row>
    <row r="2" spans="1:19" ht="16.5" thickBot="1">
      <c r="A2" s="9"/>
      <c r="B2" s="10" t="s">
        <v>23</v>
      </c>
      <c r="C2" s="11" t="s">
        <v>75</v>
      </c>
      <c r="D2" s="278"/>
      <c r="E2" s="279"/>
      <c r="F2" s="280"/>
      <c r="G2" s="281" t="s">
        <v>76</v>
      </c>
      <c r="H2" s="282"/>
      <c r="I2" s="282"/>
      <c r="J2" s="283">
        <v>39852</v>
      </c>
      <c r="K2" s="283"/>
      <c r="L2" s="283"/>
      <c r="M2" s="284"/>
      <c r="N2" s="12" t="s">
        <v>77</v>
      </c>
      <c r="O2" s="13"/>
      <c r="P2" s="13"/>
      <c r="Q2" s="276" t="s">
        <v>184</v>
      </c>
      <c r="R2" s="276"/>
      <c r="S2" s="277"/>
    </row>
    <row r="3" spans="1:23" ht="15.75" thickTop="1">
      <c r="A3" s="14"/>
      <c r="B3" s="15" t="s">
        <v>78</v>
      </c>
      <c r="C3" s="16" t="s">
        <v>79</v>
      </c>
      <c r="D3" s="316" t="s">
        <v>80</v>
      </c>
      <c r="E3" s="317"/>
      <c r="F3" s="316" t="s">
        <v>81</v>
      </c>
      <c r="G3" s="317"/>
      <c r="H3" s="316" t="s">
        <v>82</v>
      </c>
      <c r="I3" s="317"/>
      <c r="J3" s="316" t="s">
        <v>83</v>
      </c>
      <c r="K3" s="317"/>
      <c r="L3" s="316"/>
      <c r="M3" s="317"/>
      <c r="N3" s="17" t="s">
        <v>84</v>
      </c>
      <c r="O3" s="18" t="s">
        <v>85</v>
      </c>
      <c r="P3" s="19" t="s">
        <v>86</v>
      </c>
      <c r="Q3" s="20"/>
      <c r="R3" s="318" t="s">
        <v>87</v>
      </c>
      <c r="S3" s="319"/>
      <c r="U3" s="21" t="s">
        <v>88</v>
      </c>
      <c r="V3" s="22"/>
      <c r="W3" s="23" t="s">
        <v>89</v>
      </c>
    </row>
    <row r="4" spans="1:23" ht="12.75">
      <c r="A4" s="24" t="s">
        <v>80</v>
      </c>
      <c r="B4" s="25" t="s">
        <v>70</v>
      </c>
      <c r="C4" s="26" t="s">
        <v>3</v>
      </c>
      <c r="D4" s="27"/>
      <c r="E4" s="28"/>
      <c r="F4" s="29">
        <f>+P14</f>
        <v>3</v>
      </c>
      <c r="G4" s="30">
        <f>+Q14</f>
        <v>0</v>
      </c>
      <c r="H4" s="29">
        <f>P10</f>
      </c>
      <c r="I4" s="30">
        <f>Q10</f>
      </c>
      <c r="J4" s="29">
        <f>P12</f>
        <v>3</v>
      </c>
      <c r="K4" s="30">
        <f>Q12</f>
        <v>0</v>
      </c>
      <c r="L4" s="29"/>
      <c r="M4" s="30"/>
      <c r="N4" s="31">
        <f>IF(SUM(D4:M4)=0,"",COUNTIF(E4:E7,"3"))</f>
        <v>2</v>
      </c>
      <c r="O4" s="32">
        <f>IF(SUM(E4:N4)=0,"",COUNTIF(D4:D7,"3"))</f>
        <v>0</v>
      </c>
      <c r="P4" s="33">
        <f>IF(SUM(D4:M4)=0,"",SUM(E4:E7))</f>
        <v>6</v>
      </c>
      <c r="Q4" s="34">
        <f>IF(SUM(D4:M4)=0,"",SUM(D4:D7))</f>
        <v>0</v>
      </c>
      <c r="R4" s="320">
        <v>1</v>
      </c>
      <c r="S4" s="321"/>
      <c r="U4" s="35">
        <f>+U10+U12+U14</f>
        <v>67</v>
      </c>
      <c r="V4" s="36">
        <f>+V10+V12+V14</f>
        <v>41</v>
      </c>
      <c r="W4" s="37">
        <f>+U4-V4</f>
        <v>26</v>
      </c>
    </row>
    <row r="5" spans="1:23" ht="13.5" thickBot="1">
      <c r="A5" s="38" t="s">
        <v>81</v>
      </c>
      <c r="B5" s="45" t="s">
        <v>188</v>
      </c>
      <c r="C5" s="46" t="s">
        <v>8</v>
      </c>
      <c r="D5" s="40">
        <f>+Q14</f>
        <v>0</v>
      </c>
      <c r="E5" s="41">
        <f>+P14</f>
        <v>3</v>
      </c>
      <c r="F5" s="42"/>
      <c r="G5" s="43"/>
      <c r="H5" s="40">
        <f>P13</f>
      </c>
      <c r="I5" s="41">
        <f>Q13</f>
      </c>
      <c r="J5" s="40">
        <f>P11</f>
        <v>3</v>
      </c>
      <c r="K5" s="41">
        <f>Q11</f>
        <v>0</v>
      </c>
      <c r="L5" s="40"/>
      <c r="M5" s="41"/>
      <c r="N5" s="31">
        <f>IF(SUM(D5:M5)=0,"",COUNTIF(G4:G7,"3"))</f>
        <v>1</v>
      </c>
      <c r="O5" s="32">
        <f>IF(SUM(E5:N5)=0,"",COUNTIF(F4:F7,"3"))</f>
        <v>1</v>
      </c>
      <c r="P5" s="33">
        <f>IF(SUM(D5:M5)=0,"",SUM(G4:G7))</f>
        <v>3</v>
      </c>
      <c r="Q5" s="34">
        <f>IF(SUM(D5:M5)=0,"",SUM(F4:F7))</f>
        <v>3</v>
      </c>
      <c r="R5" s="320">
        <v>2</v>
      </c>
      <c r="S5" s="321"/>
      <c r="U5" s="35">
        <f>+U11+U13+V14</f>
        <v>52</v>
      </c>
      <c r="V5" s="36">
        <f>+V11+V13+U14</f>
        <v>53</v>
      </c>
      <c r="W5" s="37">
        <f>+U5-V5</f>
        <v>-1</v>
      </c>
    </row>
    <row r="6" spans="1:23" ht="13.5" thickTop="1">
      <c r="A6" s="38" t="s">
        <v>82</v>
      </c>
      <c r="B6" s="25"/>
      <c r="C6" s="39"/>
      <c r="D6" s="40">
        <f>+Q10</f>
      </c>
      <c r="E6" s="41">
        <f>+P10</f>
      </c>
      <c r="F6" s="40">
        <f>Q13</f>
      </c>
      <c r="G6" s="41">
        <f>P13</f>
      </c>
      <c r="H6" s="42"/>
      <c r="I6" s="43"/>
      <c r="J6" s="40">
        <f>P15</f>
      </c>
      <c r="K6" s="41">
        <f>Q15</f>
      </c>
      <c r="L6" s="40"/>
      <c r="M6" s="41"/>
      <c r="N6" s="31">
        <f>IF(SUM(D6:M6)=0,"",COUNTIF(I4:I7,"3"))</f>
      </c>
      <c r="O6" s="32">
        <f>IF(SUM(E6:N6)=0,"",COUNTIF(H4:H7,"3"))</f>
      </c>
      <c r="P6" s="33">
        <f>IF(SUM(D6:M6)=0,"",SUM(I4:I7))</f>
      </c>
      <c r="Q6" s="34">
        <f>IF(SUM(D6:M6)=0,"",SUM(H4:H7))</f>
      </c>
      <c r="R6" s="320"/>
      <c r="S6" s="321"/>
      <c r="U6" s="35">
        <f>+V10+V13+U15</f>
        <v>0</v>
      </c>
      <c r="V6" s="36">
        <f>+U10+U13+V15</f>
        <v>0</v>
      </c>
      <c r="W6" s="37">
        <f>+U6-V6</f>
        <v>0</v>
      </c>
    </row>
    <row r="7" spans="1:23" ht="13.5" thickBot="1">
      <c r="A7" s="44" t="s">
        <v>83</v>
      </c>
      <c r="B7" s="110" t="s">
        <v>47</v>
      </c>
      <c r="C7" s="111" t="s">
        <v>8</v>
      </c>
      <c r="D7" s="47">
        <f>Q12</f>
        <v>0</v>
      </c>
      <c r="E7" s="48">
        <f>P12</f>
        <v>3</v>
      </c>
      <c r="F7" s="47">
        <f>Q11</f>
        <v>0</v>
      </c>
      <c r="G7" s="48">
        <f>P11</f>
        <v>3</v>
      </c>
      <c r="H7" s="47">
        <f>Q15</f>
      </c>
      <c r="I7" s="48">
        <f>P15</f>
      </c>
      <c r="J7" s="49"/>
      <c r="K7" s="50"/>
      <c r="L7" s="47"/>
      <c r="M7" s="48"/>
      <c r="N7" s="51">
        <f>IF(SUM(D7:M7)=0,"",COUNTIF(K4:K7,"3"))</f>
        <v>0</v>
      </c>
      <c r="O7" s="52">
        <f>IF(SUM(E7:N7)=0,"",COUNTIF(J4:J7,"3"))</f>
        <v>2</v>
      </c>
      <c r="P7" s="53">
        <f>IF(SUM(D7:M8)=0,"",SUM(K4:K7))</f>
        <v>0</v>
      </c>
      <c r="Q7" s="54">
        <f>IF(SUM(D7:M7)=0,"",SUM(J4:J7))</f>
        <v>6</v>
      </c>
      <c r="R7" s="325">
        <v>3</v>
      </c>
      <c r="S7" s="326"/>
      <c r="U7" s="35">
        <f>+V11+V12+V15</f>
        <v>41</v>
      </c>
      <c r="V7" s="36">
        <f>+U11+U12+U15</f>
        <v>66</v>
      </c>
      <c r="W7" s="37">
        <f>+U7-V7</f>
        <v>-25</v>
      </c>
    </row>
    <row r="8" spans="1:24" ht="15.75" thickTop="1">
      <c r="A8" s="55"/>
      <c r="B8" s="56" t="s">
        <v>90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  <c r="S8" s="59"/>
      <c r="U8" s="60"/>
      <c r="V8" s="61" t="s">
        <v>91</v>
      </c>
      <c r="W8" s="62">
        <f>SUM(W4:W7)</f>
        <v>0</v>
      </c>
      <c r="X8" s="61" t="str">
        <f>IF(W8=0,"OK","Virhe")</f>
        <v>OK</v>
      </c>
    </row>
    <row r="9" spans="1:23" ht="15.75" thickBot="1">
      <c r="A9" s="63"/>
      <c r="B9" s="64" t="s">
        <v>92</v>
      </c>
      <c r="C9" s="65"/>
      <c r="D9" s="65"/>
      <c r="E9" s="66"/>
      <c r="F9" s="327" t="s">
        <v>93</v>
      </c>
      <c r="G9" s="328"/>
      <c r="H9" s="329" t="s">
        <v>94</v>
      </c>
      <c r="I9" s="346"/>
      <c r="J9" s="329" t="s">
        <v>95</v>
      </c>
      <c r="K9" s="346"/>
      <c r="L9" s="329" t="s">
        <v>96</v>
      </c>
      <c r="M9" s="346"/>
      <c r="N9" s="329" t="s">
        <v>97</v>
      </c>
      <c r="O9" s="346"/>
      <c r="P9" s="330" t="s">
        <v>98</v>
      </c>
      <c r="Q9" s="347"/>
      <c r="S9" s="67"/>
      <c r="U9" s="68" t="s">
        <v>88</v>
      </c>
      <c r="V9" s="69"/>
      <c r="W9" s="23" t="s">
        <v>89</v>
      </c>
    </row>
    <row r="10" spans="1:34" ht="15.75">
      <c r="A10" s="70" t="s">
        <v>99</v>
      </c>
      <c r="B10" s="71" t="str">
        <f>IF(B4&gt;"",B4,"")</f>
        <v>Jan Nyberg</v>
      </c>
      <c r="C10" s="72">
        <f>IF(B6&gt;"",B6,"")</f>
      </c>
      <c r="D10" s="57"/>
      <c r="E10" s="73"/>
      <c r="F10" s="351"/>
      <c r="G10" s="352"/>
      <c r="H10" s="353"/>
      <c r="I10" s="354"/>
      <c r="J10" s="353"/>
      <c r="K10" s="354"/>
      <c r="L10" s="353"/>
      <c r="M10" s="354"/>
      <c r="N10" s="348"/>
      <c r="O10" s="349"/>
      <c r="P10" s="74">
        <f aca="true" t="shared" si="0" ref="P10:P15">IF(COUNT(F10:N10)=0,"",COUNTIF(F10:N10,"&gt;=0"))</f>
      </c>
      <c r="Q10" s="75">
        <f aca="true" t="shared" si="1" ref="Q10:Q15">IF(COUNT(F10:N10)=0,"",(IF(LEFT(F10,1)="-",1,0)+IF(LEFT(H10,1)="-",1,0)+IF(LEFT(J10,1)="-",1,0)+IF(LEFT(L10,1)="-",1,0)+IF(LEFT(N10,1)="-",1,0)))</f>
      </c>
      <c r="R10" s="76"/>
      <c r="S10" s="77"/>
      <c r="U10" s="78">
        <f aca="true" t="shared" si="2" ref="U10:V15">+Y10+AA10+AC10+AE10+AG10</f>
        <v>0</v>
      </c>
      <c r="V10" s="79">
        <f t="shared" si="2"/>
        <v>0</v>
      </c>
      <c r="W10" s="80">
        <f aca="true" t="shared" si="3" ref="W10:W15">+U10-V10</f>
        <v>0</v>
      </c>
      <c r="Y10" s="81">
        <f aca="true" t="shared" si="4" ref="Y10:Y15">IF(F10="",0,IF(LEFT(F10,1)="-",ABS(F10),(IF(F10&gt;9,F10+2,11))))</f>
        <v>0</v>
      </c>
      <c r="Z10" s="82">
        <f aca="true" t="shared" si="5" ref="Z10:Z15">IF(F10="",0,IF(LEFT(F10,1)="-",(IF(ABS(F10)&gt;9,(ABS(F10)+2),11)),F10))</f>
        <v>0</v>
      </c>
      <c r="AA10" s="81">
        <f aca="true" t="shared" si="6" ref="AA10:AA15">IF(H10="",0,IF(LEFT(H10,1)="-",ABS(H10),(IF(H10&gt;9,H10+2,11))))</f>
        <v>0</v>
      </c>
      <c r="AB10" s="82">
        <f aca="true" t="shared" si="7" ref="AB10:AB15">IF(H10="",0,IF(LEFT(H10,1)="-",(IF(ABS(H10)&gt;9,(ABS(H10)+2),11)),H10))</f>
        <v>0</v>
      </c>
      <c r="AC10" s="81">
        <f aca="true" t="shared" si="8" ref="AC10:AC15">IF(J10="",0,IF(LEFT(J10,1)="-",ABS(J10),(IF(J10&gt;9,J10+2,11))))</f>
        <v>0</v>
      </c>
      <c r="AD10" s="82">
        <f aca="true" t="shared" si="9" ref="AD10:AD15">IF(J10="",0,IF(LEFT(J10,1)="-",(IF(ABS(J10)&gt;9,(ABS(J10)+2),11)),J10))</f>
        <v>0</v>
      </c>
      <c r="AE10" s="81">
        <f aca="true" t="shared" si="10" ref="AE10:AE15">IF(L10="",0,IF(LEFT(L10,1)="-",ABS(L10),(IF(L10&gt;9,L10+2,11))))</f>
        <v>0</v>
      </c>
      <c r="AF10" s="82">
        <f aca="true" t="shared" si="11" ref="AF10:AF15">IF(L10="",0,IF(LEFT(L10,1)="-",(IF(ABS(L10)&gt;9,(ABS(L10)+2),11)),L10))</f>
        <v>0</v>
      </c>
      <c r="AG10" s="81">
        <f aca="true" t="shared" si="12" ref="AG10:AG15">IF(N10="",0,IF(LEFT(N10,1)="-",ABS(N10),(IF(N10&gt;9,N10+2,11))))</f>
        <v>0</v>
      </c>
      <c r="AH10" s="82">
        <f aca="true" t="shared" si="13" ref="AH10:AH15">IF(N10="",0,IF(LEFT(N10,1)="-",(IF(ABS(N10)&gt;9,(ABS(N10)+2),11)),N10))</f>
        <v>0</v>
      </c>
    </row>
    <row r="11" spans="1:34" ht="15.75">
      <c r="A11" s="70" t="s">
        <v>100</v>
      </c>
      <c r="B11" s="71" t="str">
        <f>IF(B5&gt;"",B5,"")</f>
        <v>Rolands Jansons</v>
      </c>
      <c r="C11" s="83" t="str">
        <f>IF(B7&gt;"",B7,"")</f>
        <v>Annika Lundström</v>
      </c>
      <c r="D11" s="84"/>
      <c r="E11" s="73"/>
      <c r="F11" s="334">
        <v>7</v>
      </c>
      <c r="G11" s="350"/>
      <c r="H11" s="334">
        <v>6</v>
      </c>
      <c r="I11" s="350"/>
      <c r="J11" s="334">
        <v>6</v>
      </c>
      <c r="K11" s="350"/>
      <c r="L11" s="334"/>
      <c r="M11" s="350"/>
      <c r="N11" s="334"/>
      <c r="O11" s="350"/>
      <c r="P11" s="74">
        <f t="shared" si="0"/>
        <v>3</v>
      </c>
      <c r="Q11" s="75">
        <f t="shared" si="1"/>
        <v>0</v>
      </c>
      <c r="R11" s="85"/>
      <c r="S11" s="86"/>
      <c r="U11" s="78">
        <f t="shared" si="2"/>
        <v>33</v>
      </c>
      <c r="V11" s="79">
        <f t="shared" si="2"/>
        <v>19</v>
      </c>
      <c r="W11" s="80">
        <f t="shared" si="3"/>
        <v>14</v>
      </c>
      <c r="Y11" s="87">
        <f t="shared" si="4"/>
        <v>11</v>
      </c>
      <c r="Z11" s="88">
        <f t="shared" si="5"/>
        <v>7</v>
      </c>
      <c r="AA11" s="87">
        <f t="shared" si="6"/>
        <v>11</v>
      </c>
      <c r="AB11" s="88">
        <f t="shared" si="7"/>
        <v>6</v>
      </c>
      <c r="AC11" s="87">
        <f t="shared" si="8"/>
        <v>11</v>
      </c>
      <c r="AD11" s="88">
        <f t="shared" si="9"/>
        <v>6</v>
      </c>
      <c r="AE11" s="87">
        <f t="shared" si="10"/>
        <v>0</v>
      </c>
      <c r="AF11" s="88">
        <f t="shared" si="11"/>
        <v>0</v>
      </c>
      <c r="AG11" s="87">
        <f t="shared" si="12"/>
        <v>0</v>
      </c>
      <c r="AH11" s="88">
        <f t="shared" si="13"/>
        <v>0</v>
      </c>
    </row>
    <row r="12" spans="1:34" ht="16.5" thickBot="1">
      <c r="A12" s="70" t="s">
        <v>101</v>
      </c>
      <c r="B12" s="89" t="str">
        <f>IF(B4&gt;"",B4,"")</f>
        <v>Jan Nyberg</v>
      </c>
      <c r="C12" s="90" t="str">
        <f>IF(B7&gt;"",B7,"")</f>
        <v>Annika Lundström</v>
      </c>
      <c r="D12" s="65"/>
      <c r="E12" s="66"/>
      <c r="F12" s="339">
        <v>5</v>
      </c>
      <c r="G12" s="355"/>
      <c r="H12" s="339">
        <v>9</v>
      </c>
      <c r="I12" s="355"/>
      <c r="J12" s="339">
        <v>8</v>
      </c>
      <c r="K12" s="355"/>
      <c r="L12" s="339"/>
      <c r="M12" s="355"/>
      <c r="N12" s="339"/>
      <c r="O12" s="355"/>
      <c r="P12" s="74">
        <f t="shared" si="0"/>
        <v>3</v>
      </c>
      <c r="Q12" s="75">
        <f t="shared" si="1"/>
        <v>0</v>
      </c>
      <c r="R12" s="85"/>
      <c r="S12" s="86"/>
      <c r="U12" s="78">
        <f t="shared" si="2"/>
        <v>33</v>
      </c>
      <c r="V12" s="79">
        <f t="shared" si="2"/>
        <v>22</v>
      </c>
      <c r="W12" s="80">
        <f t="shared" si="3"/>
        <v>11</v>
      </c>
      <c r="Y12" s="87">
        <f t="shared" si="4"/>
        <v>11</v>
      </c>
      <c r="Z12" s="88">
        <f t="shared" si="5"/>
        <v>5</v>
      </c>
      <c r="AA12" s="87">
        <f t="shared" si="6"/>
        <v>11</v>
      </c>
      <c r="AB12" s="88">
        <f t="shared" si="7"/>
        <v>9</v>
      </c>
      <c r="AC12" s="87">
        <f t="shared" si="8"/>
        <v>11</v>
      </c>
      <c r="AD12" s="88">
        <f t="shared" si="9"/>
        <v>8</v>
      </c>
      <c r="AE12" s="87">
        <f t="shared" si="10"/>
        <v>0</v>
      </c>
      <c r="AF12" s="88">
        <f t="shared" si="11"/>
        <v>0</v>
      </c>
      <c r="AG12" s="87">
        <f t="shared" si="12"/>
        <v>0</v>
      </c>
      <c r="AH12" s="88">
        <f t="shared" si="13"/>
        <v>0</v>
      </c>
    </row>
    <row r="13" spans="1:34" ht="15.75">
      <c r="A13" s="70" t="s">
        <v>102</v>
      </c>
      <c r="B13" s="71" t="str">
        <f>IF(B5&gt;"",B5,"")</f>
        <v>Rolands Jansons</v>
      </c>
      <c r="C13" s="83">
        <f>IF(B6&gt;"",B6,"")</f>
      </c>
      <c r="D13" s="57"/>
      <c r="E13" s="73"/>
      <c r="F13" s="353"/>
      <c r="G13" s="354"/>
      <c r="H13" s="353"/>
      <c r="I13" s="354"/>
      <c r="J13" s="353"/>
      <c r="K13" s="354"/>
      <c r="L13" s="353"/>
      <c r="M13" s="354"/>
      <c r="N13" s="353"/>
      <c r="O13" s="354"/>
      <c r="P13" s="74">
        <f t="shared" si="0"/>
      </c>
      <c r="Q13" s="75">
        <f t="shared" si="1"/>
      </c>
      <c r="R13" s="85"/>
      <c r="S13" s="86"/>
      <c r="U13" s="78">
        <f t="shared" si="2"/>
        <v>0</v>
      </c>
      <c r="V13" s="79">
        <f t="shared" si="2"/>
        <v>0</v>
      </c>
      <c r="W13" s="80">
        <f t="shared" si="3"/>
        <v>0</v>
      </c>
      <c r="Y13" s="87">
        <f t="shared" si="4"/>
        <v>0</v>
      </c>
      <c r="Z13" s="88">
        <f t="shared" si="5"/>
        <v>0</v>
      </c>
      <c r="AA13" s="87">
        <f t="shared" si="6"/>
        <v>0</v>
      </c>
      <c r="AB13" s="88">
        <f t="shared" si="7"/>
        <v>0</v>
      </c>
      <c r="AC13" s="87">
        <f t="shared" si="8"/>
        <v>0</v>
      </c>
      <c r="AD13" s="88">
        <f t="shared" si="9"/>
        <v>0</v>
      </c>
      <c r="AE13" s="87">
        <f t="shared" si="10"/>
        <v>0</v>
      </c>
      <c r="AF13" s="88">
        <f t="shared" si="11"/>
        <v>0</v>
      </c>
      <c r="AG13" s="87">
        <f t="shared" si="12"/>
        <v>0</v>
      </c>
      <c r="AH13" s="88">
        <f t="shared" si="13"/>
        <v>0</v>
      </c>
    </row>
    <row r="14" spans="1:34" ht="15.75">
      <c r="A14" s="70" t="s">
        <v>103</v>
      </c>
      <c r="B14" s="71" t="str">
        <f>IF(B4&gt;"",B4,"")</f>
        <v>Jan Nyberg</v>
      </c>
      <c r="C14" s="83" t="str">
        <f>IF(B5&gt;"",B5,"")</f>
        <v>Rolands Jansons</v>
      </c>
      <c r="D14" s="84"/>
      <c r="E14" s="73"/>
      <c r="F14" s="334">
        <v>4</v>
      </c>
      <c r="G14" s="350"/>
      <c r="H14" s="334">
        <v>10</v>
      </c>
      <c r="I14" s="350"/>
      <c r="J14" s="343">
        <v>5</v>
      </c>
      <c r="K14" s="359"/>
      <c r="L14" s="334"/>
      <c r="M14" s="350"/>
      <c r="N14" s="334"/>
      <c r="O14" s="350"/>
      <c r="P14" s="74">
        <f t="shared" si="0"/>
        <v>3</v>
      </c>
      <c r="Q14" s="75">
        <f t="shared" si="1"/>
        <v>0</v>
      </c>
      <c r="R14" s="85"/>
      <c r="S14" s="86"/>
      <c r="U14" s="78">
        <f t="shared" si="2"/>
        <v>34</v>
      </c>
      <c r="V14" s="79">
        <f t="shared" si="2"/>
        <v>19</v>
      </c>
      <c r="W14" s="80">
        <f t="shared" si="3"/>
        <v>15</v>
      </c>
      <c r="Y14" s="87">
        <f t="shared" si="4"/>
        <v>11</v>
      </c>
      <c r="Z14" s="88">
        <f t="shared" si="5"/>
        <v>4</v>
      </c>
      <c r="AA14" s="87">
        <f t="shared" si="6"/>
        <v>12</v>
      </c>
      <c r="AB14" s="88">
        <f t="shared" si="7"/>
        <v>10</v>
      </c>
      <c r="AC14" s="87">
        <f t="shared" si="8"/>
        <v>11</v>
      </c>
      <c r="AD14" s="88">
        <f t="shared" si="9"/>
        <v>5</v>
      </c>
      <c r="AE14" s="87">
        <f t="shared" si="10"/>
        <v>0</v>
      </c>
      <c r="AF14" s="88">
        <f t="shared" si="11"/>
        <v>0</v>
      </c>
      <c r="AG14" s="87">
        <f t="shared" si="12"/>
        <v>0</v>
      </c>
      <c r="AH14" s="88">
        <f t="shared" si="13"/>
        <v>0</v>
      </c>
    </row>
    <row r="15" spans="1:34" ht="16.5" thickBot="1">
      <c r="A15" s="91" t="s">
        <v>104</v>
      </c>
      <c r="B15" s="92">
        <f>IF(B6&gt;"",B6,"")</f>
      </c>
      <c r="C15" s="93" t="str">
        <f>IF(B7&gt;"",B7,"")</f>
        <v>Annika Lundström</v>
      </c>
      <c r="D15" s="94"/>
      <c r="E15" s="95"/>
      <c r="F15" s="356"/>
      <c r="G15" s="357"/>
      <c r="H15" s="356"/>
      <c r="I15" s="357"/>
      <c r="J15" s="341"/>
      <c r="K15" s="358"/>
      <c r="L15" s="341"/>
      <c r="M15" s="358"/>
      <c r="N15" s="341"/>
      <c r="O15" s="358"/>
      <c r="P15" s="96">
        <f t="shared" si="0"/>
      </c>
      <c r="Q15" s="97">
        <f t="shared" si="1"/>
      </c>
      <c r="R15" s="98"/>
      <c r="S15" s="99"/>
      <c r="U15" s="78">
        <f t="shared" si="2"/>
        <v>0</v>
      </c>
      <c r="V15" s="79">
        <f t="shared" si="2"/>
        <v>0</v>
      </c>
      <c r="W15" s="80">
        <f t="shared" si="3"/>
        <v>0</v>
      </c>
      <c r="Y15" s="100">
        <f t="shared" si="4"/>
        <v>0</v>
      </c>
      <c r="Z15" s="101">
        <f t="shared" si="5"/>
        <v>0</v>
      </c>
      <c r="AA15" s="100">
        <f t="shared" si="6"/>
        <v>0</v>
      </c>
      <c r="AB15" s="101">
        <f t="shared" si="7"/>
        <v>0</v>
      </c>
      <c r="AC15" s="100">
        <f t="shared" si="8"/>
        <v>0</v>
      </c>
      <c r="AD15" s="101">
        <f t="shared" si="9"/>
        <v>0</v>
      </c>
      <c r="AE15" s="100">
        <f t="shared" si="10"/>
        <v>0</v>
      </c>
      <c r="AF15" s="101">
        <f t="shared" si="11"/>
        <v>0</v>
      </c>
      <c r="AG15" s="100">
        <f t="shared" si="12"/>
        <v>0</v>
      </c>
      <c r="AH15" s="101">
        <f t="shared" si="13"/>
        <v>0</v>
      </c>
    </row>
    <row r="16" spans="1:34" ht="17.25" thickBot="1" thickTop="1">
      <c r="A16" s="241"/>
      <c r="B16" s="240"/>
      <c r="C16" s="224"/>
      <c r="D16" s="225"/>
      <c r="E16" s="225"/>
      <c r="F16" s="226"/>
      <c r="G16" s="226"/>
      <c r="H16" s="226"/>
      <c r="I16" s="226"/>
      <c r="J16" s="226"/>
      <c r="K16" s="226"/>
      <c r="L16" s="226"/>
      <c r="M16" s="236"/>
      <c r="N16" s="229"/>
      <c r="O16" s="226"/>
      <c r="P16" s="230"/>
      <c r="Q16" s="231"/>
      <c r="R16" s="232"/>
      <c r="S16" s="232"/>
      <c r="T16" s="235"/>
      <c r="U16" s="233"/>
      <c r="V16" s="233"/>
      <c r="W16" s="234"/>
      <c r="X16" s="235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</row>
    <row r="17" spans="1:19" ht="16.5" thickTop="1">
      <c r="A17" s="3"/>
      <c r="B17" s="4" t="s">
        <v>114</v>
      </c>
      <c r="C17" s="5"/>
      <c r="D17" s="5"/>
      <c r="E17" s="5"/>
      <c r="F17" s="6"/>
      <c r="G17" s="5"/>
      <c r="H17" s="7" t="s">
        <v>72</v>
      </c>
      <c r="I17" s="8"/>
      <c r="J17" s="258" t="s">
        <v>173</v>
      </c>
      <c r="K17" s="261"/>
      <c r="L17" s="261"/>
      <c r="M17" s="262"/>
      <c r="N17" s="263" t="s">
        <v>73</v>
      </c>
      <c r="O17" s="264"/>
      <c r="P17" s="264"/>
      <c r="Q17" s="322" t="s">
        <v>105</v>
      </c>
      <c r="R17" s="323"/>
      <c r="S17" s="324"/>
    </row>
    <row r="18" spans="1:19" ht="16.5" thickBot="1">
      <c r="A18" s="9"/>
      <c r="B18" s="10" t="s">
        <v>23</v>
      </c>
      <c r="C18" s="11" t="s">
        <v>75</v>
      </c>
      <c r="D18" s="278"/>
      <c r="E18" s="279"/>
      <c r="F18" s="280"/>
      <c r="G18" s="281" t="s">
        <v>76</v>
      </c>
      <c r="H18" s="282"/>
      <c r="I18" s="282"/>
      <c r="J18" s="283">
        <v>39852</v>
      </c>
      <c r="K18" s="283"/>
      <c r="L18" s="283"/>
      <c r="M18" s="284"/>
      <c r="N18" s="12" t="s">
        <v>77</v>
      </c>
      <c r="O18" s="13"/>
      <c r="P18" s="13"/>
      <c r="Q18" s="276" t="s">
        <v>184</v>
      </c>
      <c r="R18" s="276"/>
      <c r="S18" s="277"/>
    </row>
    <row r="19" spans="1:23" ht="15.75" thickTop="1">
      <c r="A19" s="14"/>
      <c r="B19" s="15" t="s">
        <v>78</v>
      </c>
      <c r="C19" s="16" t="s">
        <v>79</v>
      </c>
      <c r="D19" s="316" t="s">
        <v>80</v>
      </c>
      <c r="E19" s="317"/>
      <c r="F19" s="316" t="s">
        <v>81</v>
      </c>
      <c r="G19" s="317"/>
      <c r="H19" s="316" t="s">
        <v>82</v>
      </c>
      <c r="I19" s="317"/>
      <c r="J19" s="316" t="s">
        <v>83</v>
      </c>
      <c r="K19" s="317"/>
      <c r="L19" s="316"/>
      <c r="M19" s="317"/>
      <c r="N19" s="17" t="s">
        <v>84</v>
      </c>
      <c r="O19" s="18" t="s">
        <v>85</v>
      </c>
      <c r="P19" s="19" t="s">
        <v>86</v>
      </c>
      <c r="Q19" s="20"/>
      <c r="R19" s="318" t="s">
        <v>87</v>
      </c>
      <c r="S19" s="319"/>
      <c r="U19" s="21" t="s">
        <v>88</v>
      </c>
      <c r="V19" s="22"/>
      <c r="W19" s="23" t="s">
        <v>89</v>
      </c>
    </row>
    <row r="20" spans="1:23" ht="12.75">
      <c r="A20" s="24" t="s">
        <v>80</v>
      </c>
      <c r="B20" s="25" t="s">
        <v>10</v>
      </c>
      <c r="C20" s="26" t="s">
        <v>8</v>
      </c>
      <c r="D20" s="27"/>
      <c r="E20" s="28"/>
      <c r="F20" s="29">
        <f>+P30</f>
        <v>3</v>
      </c>
      <c r="G20" s="30">
        <f>+Q30</f>
        <v>0</v>
      </c>
      <c r="H20" s="29">
        <f>P26</f>
        <v>3</v>
      </c>
      <c r="I20" s="30">
        <f>Q26</f>
        <v>0</v>
      </c>
      <c r="J20" s="29">
        <f>P28</f>
        <v>3</v>
      </c>
      <c r="K20" s="30">
        <f>Q28</f>
        <v>0</v>
      </c>
      <c r="L20" s="29"/>
      <c r="M20" s="30"/>
      <c r="N20" s="31">
        <f>IF(SUM(D20:M20)=0,"",COUNTIF(E20:E23,"3"))</f>
        <v>3</v>
      </c>
      <c r="O20" s="32">
        <f>IF(SUM(E20:N20)=0,"",COUNTIF(D20:D23,"3"))</f>
        <v>0</v>
      </c>
      <c r="P20" s="33">
        <f>IF(SUM(D20:M20)=0,"",SUM(E20:E23))</f>
        <v>9</v>
      </c>
      <c r="Q20" s="34">
        <f>IF(SUM(D20:M20)=0,"",SUM(D20:D23))</f>
        <v>0</v>
      </c>
      <c r="R20" s="320">
        <v>1</v>
      </c>
      <c r="S20" s="321"/>
      <c r="U20" s="35">
        <f>+U26+U28+U30</f>
        <v>99</v>
      </c>
      <c r="V20" s="36">
        <f>+V26+V28+V30</f>
        <v>53</v>
      </c>
      <c r="W20" s="37">
        <f>+U20-V20</f>
        <v>46</v>
      </c>
    </row>
    <row r="21" spans="1:23" ht="12.75">
      <c r="A21" s="38" t="s">
        <v>81</v>
      </c>
      <c r="B21" s="25" t="s">
        <v>16</v>
      </c>
      <c r="C21" s="39" t="s">
        <v>17</v>
      </c>
      <c r="D21" s="40">
        <f>+Q30</f>
        <v>0</v>
      </c>
      <c r="E21" s="41">
        <f>+P30</f>
        <v>3</v>
      </c>
      <c r="F21" s="42"/>
      <c r="G21" s="43"/>
      <c r="H21" s="40">
        <f>P29</f>
        <v>3</v>
      </c>
      <c r="I21" s="41">
        <f>Q29</f>
        <v>1</v>
      </c>
      <c r="J21" s="40">
        <f>P27</f>
        <v>3</v>
      </c>
      <c r="K21" s="41">
        <f>Q27</f>
        <v>1</v>
      </c>
      <c r="L21" s="40"/>
      <c r="M21" s="41"/>
      <c r="N21" s="31">
        <f>IF(SUM(D21:M21)=0,"",COUNTIF(G20:G23,"3"))</f>
        <v>2</v>
      </c>
      <c r="O21" s="32">
        <f>IF(SUM(E21:N21)=0,"",COUNTIF(F20:F23,"3"))</f>
        <v>1</v>
      </c>
      <c r="P21" s="33">
        <f>IF(SUM(D21:M21)=0,"",SUM(G20:G23))</f>
        <v>6</v>
      </c>
      <c r="Q21" s="34">
        <f>IF(SUM(D21:M21)=0,"",SUM(F20:F23))</f>
        <v>5</v>
      </c>
      <c r="R21" s="320">
        <v>2</v>
      </c>
      <c r="S21" s="321"/>
      <c r="U21" s="35">
        <f>+U27+U29+V30</f>
        <v>105</v>
      </c>
      <c r="V21" s="36">
        <f>+V27+V29+U30</f>
        <v>101</v>
      </c>
      <c r="W21" s="37">
        <f>+U21-V21</f>
        <v>4</v>
      </c>
    </row>
    <row r="22" spans="1:23" ht="12.75">
      <c r="A22" s="38" t="s">
        <v>82</v>
      </c>
      <c r="B22" s="25" t="s">
        <v>9</v>
      </c>
      <c r="C22" s="39" t="s">
        <v>8</v>
      </c>
      <c r="D22" s="40">
        <f>+Q26</f>
        <v>0</v>
      </c>
      <c r="E22" s="41">
        <f>+P26</f>
        <v>3</v>
      </c>
      <c r="F22" s="40">
        <f>Q29</f>
        <v>1</v>
      </c>
      <c r="G22" s="41">
        <f>P29</f>
        <v>3</v>
      </c>
      <c r="H22" s="42"/>
      <c r="I22" s="43"/>
      <c r="J22" s="40">
        <f>P31</f>
        <v>2</v>
      </c>
      <c r="K22" s="41">
        <f>Q31</f>
        <v>3</v>
      </c>
      <c r="L22" s="40"/>
      <c r="M22" s="41"/>
      <c r="N22" s="31">
        <f>IF(SUM(D22:M22)=0,"",COUNTIF(I20:I23,"3"))</f>
        <v>0</v>
      </c>
      <c r="O22" s="32">
        <f>IF(SUM(E22:N22)=0,"",COUNTIF(H20:H23,"3"))</f>
        <v>3</v>
      </c>
      <c r="P22" s="33">
        <f>IF(SUM(D22:M22)=0,"",SUM(I20:I23))</f>
        <v>3</v>
      </c>
      <c r="Q22" s="34">
        <f>IF(SUM(D22:M22)=0,"",SUM(H20:H23))</f>
        <v>9</v>
      </c>
      <c r="R22" s="320">
        <v>4</v>
      </c>
      <c r="S22" s="321"/>
      <c r="U22" s="35">
        <f>+V26+V29+U31</f>
        <v>85</v>
      </c>
      <c r="V22" s="36">
        <f>+U26+U29+V31</f>
        <v>128</v>
      </c>
      <c r="W22" s="37">
        <f>+U22-V22</f>
        <v>-43</v>
      </c>
    </row>
    <row r="23" spans="1:23" ht="13.5" thickBot="1">
      <c r="A23" s="44" t="s">
        <v>83</v>
      </c>
      <c r="B23" s="129" t="s">
        <v>63</v>
      </c>
      <c r="C23" s="130" t="s">
        <v>3</v>
      </c>
      <c r="D23" s="47">
        <f>Q28</f>
        <v>0</v>
      </c>
      <c r="E23" s="48">
        <f>P28</f>
        <v>3</v>
      </c>
      <c r="F23" s="47">
        <f>Q27</f>
        <v>1</v>
      </c>
      <c r="G23" s="48">
        <f>P27</f>
        <v>3</v>
      </c>
      <c r="H23" s="47">
        <f>Q31</f>
        <v>3</v>
      </c>
      <c r="I23" s="48">
        <f>P31</f>
        <v>2</v>
      </c>
      <c r="J23" s="49"/>
      <c r="K23" s="50"/>
      <c r="L23" s="47"/>
      <c r="M23" s="48"/>
      <c r="N23" s="51">
        <f>IF(SUM(D23:M23)=0,"",COUNTIF(K20:K23,"3"))</f>
        <v>1</v>
      </c>
      <c r="O23" s="52">
        <f>IF(SUM(E23:N23)=0,"",COUNTIF(J20:J23,"3"))</f>
        <v>2</v>
      </c>
      <c r="P23" s="53">
        <f>IF(SUM(D23:M24)=0,"",SUM(K20:K23))</f>
        <v>4</v>
      </c>
      <c r="Q23" s="54">
        <f>IF(SUM(D23:M23)=0,"",SUM(J20:J23))</f>
        <v>8</v>
      </c>
      <c r="R23" s="325">
        <v>3</v>
      </c>
      <c r="S23" s="326"/>
      <c r="U23" s="35">
        <f>+V27+V28+V31</f>
        <v>112</v>
      </c>
      <c r="V23" s="36">
        <f>+U27+U28+U31</f>
        <v>119</v>
      </c>
      <c r="W23" s="37">
        <f>+U23-V23</f>
        <v>-7</v>
      </c>
    </row>
    <row r="24" spans="1:24" ht="15.75" thickTop="1">
      <c r="A24" s="55"/>
      <c r="B24" s="56" t="s">
        <v>90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  <c r="S24" s="59"/>
      <c r="U24" s="60"/>
      <c r="V24" s="61" t="s">
        <v>91</v>
      </c>
      <c r="W24" s="62">
        <f>SUM(W20:W23)</f>
        <v>0</v>
      </c>
      <c r="X24" s="61" t="str">
        <f>IF(W24=0,"OK","Virhe")</f>
        <v>OK</v>
      </c>
    </row>
    <row r="25" spans="1:23" ht="15.75" thickBot="1">
      <c r="A25" s="63"/>
      <c r="B25" s="64" t="s">
        <v>92</v>
      </c>
      <c r="C25" s="65"/>
      <c r="D25" s="65"/>
      <c r="E25" s="66"/>
      <c r="F25" s="327" t="s">
        <v>93</v>
      </c>
      <c r="G25" s="328"/>
      <c r="H25" s="329" t="s">
        <v>94</v>
      </c>
      <c r="I25" s="346"/>
      <c r="J25" s="329" t="s">
        <v>95</v>
      </c>
      <c r="K25" s="346"/>
      <c r="L25" s="329" t="s">
        <v>96</v>
      </c>
      <c r="M25" s="346"/>
      <c r="N25" s="329" t="s">
        <v>97</v>
      </c>
      <c r="O25" s="346"/>
      <c r="P25" s="330" t="s">
        <v>98</v>
      </c>
      <c r="Q25" s="347"/>
      <c r="S25" s="67"/>
      <c r="U25" s="68" t="s">
        <v>88</v>
      </c>
      <c r="V25" s="69"/>
      <c r="W25" s="23" t="s">
        <v>89</v>
      </c>
    </row>
    <row r="26" spans="1:34" ht="15.75">
      <c r="A26" s="70" t="s">
        <v>99</v>
      </c>
      <c r="B26" s="71" t="str">
        <f>IF(B20&gt;"",B20,"")</f>
        <v>Anton Mäkinen</v>
      </c>
      <c r="C26" s="72" t="str">
        <f>IF(B22&gt;"",B22,"")</f>
        <v>Frej Hewitt</v>
      </c>
      <c r="D26" s="57"/>
      <c r="E26" s="73"/>
      <c r="F26" s="351">
        <v>3</v>
      </c>
      <c r="G26" s="352"/>
      <c r="H26" s="353">
        <v>3</v>
      </c>
      <c r="I26" s="354"/>
      <c r="J26" s="353">
        <v>8</v>
      </c>
      <c r="K26" s="354"/>
      <c r="L26" s="353"/>
      <c r="M26" s="354"/>
      <c r="N26" s="348"/>
      <c r="O26" s="349"/>
      <c r="P26" s="74">
        <f aca="true" t="shared" si="14" ref="P26:P31">IF(COUNT(F26:N26)=0,"",COUNTIF(F26:N26,"&gt;=0"))</f>
        <v>3</v>
      </c>
      <c r="Q26" s="75">
        <f aca="true" t="shared" si="15" ref="Q26:Q31">IF(COUNT(F26:N26)=0,"",(IF(LEFT(F26,1)="-",1,0)+IF(LEFT(H26,1)="-",1,0)+IF(LEFT(J26,1)="-",1,0)+IF(LEFT(L26,1)="-",1,0)+IF(LEFT(N26,1)="-",1,0)))</f>
        <v>0</v>
      </c>
      <c r="R26" s="76"/>
      <c r="S26" s="77"/>
      <c r="U26" s="78">
        <f aca="true" t="shared" si="16" ref="U26:V31">+Y26+AA26+AC26+AE26+AG26</f>
        <v>33</v>
      </c>
      <c r="V26" s="79">
        <f t="shared" si="16"/>
        <v>14</v>
      </c>
      <c r="W26" s="80">
        <f aca="true" t="shared" si="17" ref="W26:W31">+U26-V26</f>
        <v>19</v>
      </c>
      <c r="Y26" s="81">
        <f aca="true" t="shared" si="18" ref="Y26:Y31">IF(F26="",0,IF(LEFT(F26,1)="-",ABS(F26),(IF(F26&gt;9,F26+2,11))))</f>
        <v>11</v>
      </c>
      <c r="Z26" s="82">
        <f aca="true" t="shared" si="19" ref="Z26:Z31">IF(F26="",0,IF(LEFT(F26,1)="-",(IF(ABS(F26)&gt;9,(ABS(F26)+2),11)),F26))</f>
        <v>3</v>
      </c>
      <c r="AA26" s="81">
        <f aca="true" t="shared" si="20" ref="AA26:AA31">IF(H26="",0,IF(LEFT(H26,1)="-",ABS(H26),(IF(H26&gt;9,H26+2,11))))</f>
        <v>11</v>
      </c>
      <c r="AB26" s="82">
        <f aca="true" t="shared" si="21" ref="AB26:AB31">IF(H26="",0,IF(LEFT(H26,1)="-",(IF(ABS(H26)&gt;9,(ABS(H26)+2),11)),H26))</f>
        <v>3</v>
      </c>
      <c r="AC26" s="81">
        <f aca="true" t="shared" si="22" ref="AC26:AC31">IF(J26="",0,IF(LEFT(J26,1)="-",ABS(J26),(IF(J26&gt;9,J26+2,11))))</f>
        <v>11</v>
      </c>
      <c r="AD26" s="82">
        <f aca="true" t="shared" si="23" ref="AD26:AD31">IF(J26="",0,IF(LEFT(J26,1)="-",(IF(ABS(J26)&gt;9,(ABS(J26)+2),11)),J26))</f>
        <v>8</v>
      </c>
      <c r="AE26" s="81">
        <f aca="true" t="shared" si="24" ref="AE26:AE31">IF(L26="",0,IF(LEFT(L26,1)="-",ABS(L26),(IF(L26&gt;9,L26+2,11))))</f>
        <v>0</v>
      </c>
      <c r="AF26" s="82">
        <f aca="true" t="shared" si="25" ref="AF26:AF31">IF(L26="",0,IF(LEFT(L26,1)="-",(IF(ABS(L26)&gt;9,(ABS(L26)+2),11)),L26))</f>
        <v>0</v>
      </c>
      <c r="AG26" s="81">
        <f aca="true" t="shared" si="26" ref="AG26:AG31">IF(N26="",0,IF(LEFT(N26,1)="-",ABS(N26),(IF(N26&gt;9,N26+2,11))))</f>
        <v>0</v>
      </c>
      <c r="AH26" s="82">
        <f aca="true" t="shared" si="27" ref="AH26:AH31">IF(N26="",0,IF(LEFT(N26,1)="-",(IF(ABS(N26)&gt;9,(ABS(N26)+2),11)),N26))</f>
        <v>0</v>
      </c>
    </row>
    <row r="27" spans="1:34" ht="15.75">
      <c r="A27" s="70" t="s">
        <v>100</v>
      </c>
      <c r="B27" s="71" t="str">
        <f>IF(B21&gt;"",B21,"")</f>
        <v>Asko Keinonen</v>
      </c>
      <c r="C27" s="83" t="str">
        <f>IF(B23&gt;"",B23,"")</f>
        <v>Leon Schnabel</v>
      </c>
      <c r="D27" s="84"/>
      <c r="E27" s="73"/>
      <c r="F27" s="334">
        <v>11</v>
      </c>
      <c r="G27" s="350"/>
      <c r="H27" s="334">
        <v>9</v>
      </c>
      <c r="I27" s="350"/>
      <c r="J27" s="334">
        <v>-8</v>
      </c>
      <c r="K27" s="350"/>
      <c r="L27" s="334">
        <v>9</v>
      </c>
      <c r="M27" s="350"/>
      <c r="N27" s="334"/>
      <c r="O27" s="350"/>
      <c r="P27" s="74">
        <f t="shared" si="14"/>
        <v>3</v>
      </c>
      <c r="Q27" s="75">
        <f t="shared" si="15"/>
        <v>1</v>
      </c>
      <c r="R27" s="85"/>
      <c r="S27" s="86"/>
      <c r="U27" s="78">
        <f t="shared" si="16"/>
        <v>43</v>
      </c>
      <c r="V27" s="79">
        <f t="shared" si="16"/>
        <v>40</v>
      </c>
      <c r="W27" s="80">
        <f t="shared" si="17"/>
        <v>3</v>
      </c>
      <c r="Y27" s="87">
        <f t="shared" si="18"/>
        <v>13</v>
      </c>
      <c r="Z27" s="88">
        <f t="shared" si="19"/>
        <v>11</v>
      </c>
      <c r="AA27" s="87">
        <f t="shared" si="20"/>
        <v>11</v>
      </c>
      <c r="AB27" s="88">
        <f t="shared" si="21"/>
        <v>9</v>
      </c>
      <c r="AC27" s="87">
        <f t="shared" si="22"/>
        <v>8</v>
      </c>
      <c r="AD27" s="88">
        <f t="shared" si="23"/>
        <v>11</v>
      </c>
      <c r="AE27" s="87">
        <f t="shared" si="24"/>
        <v>11</v>
      </c>
      <c r="AF27" s="88">
        <f t="shared" si="25"/>
        <v>9</v>
      </c>
      <c r="AG27" s="87">
        <f t="shared" si="26"/>
        <v>0</v>
      </c>
      <c r="AH27" s="88">
        <f t="shared" si="27"/>
        <v>0</v>
      </c>
    </row>
    <row r="28" spans="1:34" ht="16.5" thickBot="1">
      <c r="A28" s="70" t="s">
        <v>101</v>
      </c>
      <c r="B28" s="89" t="str">
        <f>IF(B20&gt;"",B20,"")</f>
        <v>Anton Mäkinen</v>
      </c>
      <c r="C28" s="90" t="str">
        <f>IF(B23&gt;"",B23,"")</f>
        <v>Leon Schnabel</v>
      </c>
      <c r="D28" s="65"/>
      <c r="E28" s="66"/>
      <c r="F28" s="339">
        <v>9</v>
      </c>
      <c r="G28" s="355"/>
      <c r="H28" s="339">
        <v>5</v>
      </c>
      <c r="I28" s="355"/>
      <c r="J28" s="339">
        <v>5</v>
      </c>
      <c r="K28" s="355"/>
      <c r="L28" s="339"/>
      <c r="M28" s="355"/>
      <c r="N28" s="339"/>
      <c r="O28" s="355"/>
      <c r="P28" s="74">
        <f t="shared" si="14"/>
        <v>3</v>
      </c>
      <c r="Q28" s="75">
        <f t="shared" si="15"/>
        <v>0</v>
      </c>
      <c r="R28" s="85"/>
      <c r="S28" s="86"/>
      <c r="U28" s="78">
        <f t="shared" si="16"/>
        <v>33</v>
      </c>
      <c r="V28" s="79">
        <f t="shared" si="16"/>
        <v>19</v>
      </c>
      <c r="W28" s="80">
        <f t="shared" si="17"/>
        <v>14</v>
      </c>
      <c r="Y28" s="87">
        <f t="shared" si="18"/>
        <v>11</v>
      </c>
      <c r="Z28" s="88">
        <f t="shared" si="19"/>
        <v>9</v>
      </c>
      <c r="AA28" s="87">
        <f t="shared" si="20"/>
        <v>11</v>
      </c>
      <c r="AB28" s="88">
        <f t="shared" si="21"/>
        <v>5</v>
      </c>
      <c r="AC28" s="87">
        <f t="shared" si="22"/>
        <v>11</v>
      </c>
      <c r="AD28" s="88">
        <f t="shared" si="23"/>
        <v>5</v>
      </c>
      <c r="AE28" s="87">
        <f t="shared" si="24"/>
        <v>0</v>
      </c>
      <c r="AF28" s="88">
        <f t="shared" si="25"/>
        <v>0</v>
      </c>
      <c r="AG28" s="87">
        <f t="shared" si="26"/>
        <v>0</v>
      </c>
      <c r="AH28" s="88">
        <f t="shared" si="27"/>
        <v>0</v>
      </c>
    </row>
    <row r="29" spans="1:34" ht="15.75">
      <c r="A29" s="70" t="s">
        <v>102</v>
      </c>
      <c r="B29" s="71" t="str">
        <f>IF(B21&gt;"",B21,"")</f>
        <v>Asko Keinonen</v>
      </c>
      <c r="C29" s="83" t="str">
        <f>IF(B22&gt;"",B22,"")</f>
        <v>Frej Hewitt</v>
      </c>
      <c r="D29" s="57"/>
      <c r="E29" s="73"/>
      <c r="F29" s="353">
        <v>5</v>
      </c>
      <c r="G29" s="354"/>
      <c r="H29" s="353">
        <v>4</v>
      </c>
      <c r="I29" s="354"/>
      <c r="J29" s="353">
        <v>-9</v>
      </c>
      <c r="K29" s="354"/>
      <c r="L29" s="353">
        <v>8</v>
      </c>
      <c r="M29" s="354"/>
      <c r="N29" s="353"/>
      <c r="O29" s="354"/>
      <c r="P29" s="74">
        <f t="shared" si="14"/>
        <v>3</v>
      </c>
      <c r="Q29" s="75">
        <f t="shared" si="15"/>
        <v>1</v>
      </c>
      <c r="R29" s="85"/>
      <c r="S29" s="86"/>
      <c r="U29" s="78">
        <f t="shared" si="16"/>
        <v>42</v>
      </c>
      <c r="V29" s="79">
        <f t="shared" si="16"/>
        <v>28</v>
      </c>
      <c r="W29" s="80">
        <f t="shared" si="17"/>
        <v>14</v>
      </c>
      <c r="Y29" s="87">
        <f t="shared" si="18"/>
        <v>11</v>
      </c>
      <c r="Z29" s="88">
        <f t="shared" si="19"/>
        <v>5</v>
      </c>
      <c r="AA29" s="87">
        <f t="shared" si="20"/>
        <v>11</v>
      </c>
      <c r="AB29" s="88">
        <f t="shared" si="21"/>
        <v>4</v>
      </c>
      <c r="AC29" s="87">
        <f t="shared" si="22"/>
        <v>9</v>
      </c>
      <c r="AD29" s="88">
        <f t="shared" si="23"/>
        <v>11</v>
      </c>
      <c r="AE29" s="87">
        <f t="shared" si="24"/>
        <v>11</v>
      </c>
      <c r="AF29" s="88">
        <f t="shared" si="25"/>
        <v>8</v>
      </c>
      <c r="AG29" s="87">
        <f t="shared" si="26"/>
        <v>0</v>
      </c>
      <c r="AH29" s="88">
        <f t="shared" si="27"/>
        <v>0</v>
      </c>
    </row>
    <row r="30" spans="1:34" ht="15.75">
      <c r="A30" s="70" t="s">
        <v>103</v>
      </c>
      <c r="B30" s="71" t="str">
        <f>IF(B20&gt;"",B20,"")</f>
        <v>Anton Mäkinen</v>
      </c>
      <c r="C30" s="83" t="str">
        <f>IF(B21&gt;"",B21,"")</f>
        <v>Asko Keinonen</v>
      </c>
      <c r="D30" s="84"/>
      <c r="E30" s="73"/>
      <c r="F30" s="334">
        <v>7</v>
      </c>
      <c r="G30" s="350"/>
      <c r="H30" s="334">
        <v>5</v>
      </c>
      <c r="I30" s="350"/>
      <c r="J30" s="343">
        <v>8</v>
      </c>
      <c r="K30" s="359"/>
      <c r="L30" s="334"/>
      <c r="M30" s="350"/>
      <c r="N30" s="334"/>
      <c r="O30" s="350"/>
      <c r="P30" s="74">
        <f t="shared" si="14"/>
        <v>3</v>
      </c>
      <c r="Q30" s="75">
        <f t="shared" si="15"/>
        <v>0</v>
      </c>
      <c r="R30" s="85"/>
      <c r="S30" s="86"/>
      <c r="U30" s="78">
        <f t="shared" si="16"/>
        <v>33</v>
      </c>
      <c r="V30" s="79">
        <f t="shared" si="16"/>
        <v>20</v>
      </c>
      <c r="W30" s="80">
        <f t="shared" si="17"/>
        <v>13</v>
      </c>
      <c r="Y30" s="87">
        <f t="shared" si="18"/>
        <v>11</v>
      </c>
      <c r="Z30" s="88">
        <f t="shared" si="19"/>
        <v>7</v>
      </c>
      <c r="AA30" s="87">
        <f t="shared" si="20"/>
        <v>11</v>
      </c>
      <c r="AB30" s="88">
        <f t="shared" si="21"/>
        <v>5</v>
      </c>
      <c r="AC30" s="87">
        <f t="shared" si="22"/>
        <v>11</v>
      </c>
      <c r="AD30" s="88">
        <f t="shared" si="23"/>
        <v>8</v>
      </c>
      <c r="AE30" s="87">
        <f t="shared" si="24"/>
        <v>0</v>
      </c>
      <c r="AF30" s="88">
        <f t="shared" si="25"/>
        <v>0</v>
      </c>
      <c r="AG30" s="87">
        <f t="shared" si="26"/>
        <v>0</v>
      </c>
      <c r="AH30" s="88">
        <f t="shared" si="27"/>
        <v>0</v>
      </c>
    </row>
    <row r="31" spans="1:34" ht="16.5" thickBot="1">
      <c r="A31" s="91" t="s">
        <v>104</v>
      </c>
      <c r="B31" s="92" t="str">
        <f>IF(B22&gt;"",B22,"")</f>
        <v>Frej Hewitt</v>
      </c>
      <c r="C31" s="93" t="str">
        <f>IF(B23&gt;"",B23,"")</f>
        <v>Leon Schnabel</v>
      </c>
      <c r="D31" s="94"/>
      <c r="E31" s="95"/>
      <c r="F31" s="356">
        <v>10</v>
      </c>
      <c r="G31" s="357"/>
      <c r="H31" s="356">
        <v>-8</v>
      </c>
      <c r="I31" s="357"/>
      <c r="J31" s="341">
        <v>-3</v>
      </c>
      <c r="K31" s="358"/>
      <c r="L31" s="341">
        <v>10</v>
      </c>
      <c r="M31" s="358"/>
      <c r="N31" s="341">
        <v>-8</v>
      </c>
      <c r="O31" s="358"/>
      <c r="P31" s="96">
        <f t="shared" si="14"/>
        <v>2</v>
      </c>
      <c r="Q31" s="97">
        <f t="shared" si="15"/>
        <v>3</v>
      </c>
      <c r="R31" s="98"/>
      <c r="S31" s="99"/>
      <c r="U31" s="78">
        <f t="shared" si="16"/>
        <v>43</v>
      </c>
      <c r="V31" s="79">
        <f t="shared" si="16"/>
        <v>53</v>
      </c>
      <c r="W31" s="80">
        <f t="shared" si="17"/>
        <v>-10</v>
      </c>
      <c r="Y31" s="100">
        <f t="shared" si="18"/>
        <v>12</v>
      </c>
      <c r="Z31" s="101">
        <f t="shared" si="19"/>
        <v>10</v>
      </c>
      <c r="AA31" s="100">
        <f t="shared" si="20"/>
        <v>8</v>
      </c>
      <c r="AB31" s="101">
        <f t="shared" si="21"/>
        <v>11</v>
      </c>
      <c r="AC31" s="100">
        <f t="shared" si="22"/>
        <v>3</v>
      </c>
      <c r="AD31" s="101">
        <f t="shared" si="23"/>
        <v>11</v>
      </c>
      <c r="AE31" s="100">
        <f t="shared" si="24"/>
        <v>12</v>
      </c>
      <c r="AF31" s="101">
        <f t="shared" si="25"/>
        <v>10</v>
      </c>
      <c r="AG31" s="100">
        <f t="shared" si="26"/>
        <v>8</v>
      </c>
      <c r="AH31" s="101">
        <f t="shared" si="27"/>
        <v>11</v>
      </c>
    </row>
    <row r="32" spans="1:35" ht="17.25" thickBot="1" thickTop="1">
      <c r="A32" s="218"/>
      <c r="B32" s="240"/>
      <c r="C32" s="224"/>
      <c r="D32" s="225"/>
      <c r="E32" s="225"/>
      <c r="F32" s="226"/>
      <c r="G32" s="226"/>
      <c r="H32" s="226"/>
      <c r="I32" s="226"/>
      <c r="J32" s="226"/>
      <c r="K32" s="226"/>
      <c r="L32" s="226"/>
      <c r="M32" s="236"/>
      <c r="N32" s="229"/>
      <c r="O32" s="226"/>
      <c r="P32" s="230"/>
      <c r="Q32" s="231"/>
      <c r="R32" s="232"/>
      <c r="S32" s="232"/>
      <c r="T32" s="235"/>
      <c r="U32" s="233"/>
      <c r="V32" s="233"/>
      <c r="W32" s="234"/>
      <c r="X32" s="235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235"/>
    </row>
    <row r="33" spans="1:19" ht="16.5" thickTop="1">
      <c r="A33" s="3"/>
      <c r="B33" s="4" t="s">
        <v>114</v>
      </c>
      <c r="C33" s="5"/>
      <c r="D33" s="5"/>
      <c r="E33" s="5"/>
      <c r="F33" s="6"/>
      <c r="G33" s="5"/>
      <c r="H33" s="7" t="s">
        <v>72</v>
      </c>
      <c r="I33" s="8"/>
      <c r="J33" s="258" t="s">
        <v>173</v>
      </c>
      <c r="K33" s="261"/>
      <c r="L33" s="261"/>
      <c r="M33" s="262"/>
      <c r="N33" s="263" t="s">
        <v>73</v>
      </c>
      <c r="O33" s="264"/>
      <c r="P33" s="264"/>
      <c r="Q33" s="322" t="s">
        <v>115</v>
      </c>
      <c r="R33" s="323"/>
      <c r="S33" s="324"/>
    </row>
    <row r="34" spans="1:19" ht="16.5" thickBot="1">
      <c r="A34" s="9"/>
      <c r="B34" s="10" t="s">
        <v>23</v>
      </c>
      <c r="C34" s="11" t="s">
        <v>75</v>
      </c>
      <c r="D34" s="278"/>
      <c r="E34" s="279"/>
      <c r="F34" s="280"/>
      <c r="G34" s="281" t="s">
        <v>76</v>
      </c>
      <c r="H34" s="282"/>
      <c r="I34" s="282"/>
      <c r="J34" s="283">
        <v>39851</v>
      </c>
      <c r="K34" s="283"/>
      <c r="L34" s="283"/>
      <c r="M34" s="284"/>
      <c r="N34" s="12" t="s">
        <v>77</v>
      </c>
      <c r="O34" s="13"/>
      <c r="P34" s="13"/>
      <c r="Q34" s="276" t="s">
        <v>184</v>
      </c>
      <c r="R34" s="276"/>
      <c r="S34" s="277"/>
    </row>
    <row r="35" spans="1:23" ht="15.75" thickTop="1">
      <c r="A35" s="14"/>
      <c r="B35" s="15" t="s">
        <v>78</v>
      </c>
      <c r="C35" s="16" t="s">
        <v>79</v>
      </c>
      <c r="D35" s="316" t="s">
        <v>80</v>
      </c>
      <c r="E35" s="317"/>
      <c r="F35" s="316" t="s">
        <v>81</v>
      </c>
      <c r="G35" s="317"/>
      <c r="H35" s="316" t="s">
        <v>82</v>
      </c>
      <c r="I35" s="317"/>
      <c r="J35" s="316" t="s">
        <v>83</v>
      </c>
      <c r="K35" s="317"/>
      <c r="L35" s="316"/>
      <c r="M35" s="317"/>
      <c r="N35" s="17" t="s">
        <v>84</v>
      </c>
      <c r="O35" s="18" t="s">
        <v>85</v>
      </c>
      <c r="P35" s="19" t="s">
        <v>86</v>
      </c>
      <c r="Q35" s="20"/>
      <c r="R35" s="318" t="s">
        <v>87</v>
      </c>
      <c r="S35" s="319"/>
      <c r="U35" s="21" t="s">
        <v>88</v>
      </c>
      <c r="V35" s="22"/>
      <c r="W35" s="23" t="s">
        <v>89</v>
      </c>
    </row>
    <row r="36" spans="1:23" ht="13.5" thickBot="1">
      <c r="A36" s="24" t="s">
        <v>80</v>
      </c>
      <c r="B36" s="45" t="s">
        <v>53</v>
      </c>
      <c r="C36" s="46" t="s">
        <v>123</v>
      </c>
      <c r="D36" s="27"/>
      <c r="E36" s="28"/>
      <c r="F36" s="29">
        <f>+P46</f>
        <v>1</v>
      </c>
      <c r="G36" s="30">
        <f>+Q46</f>
        <v>3</v>
      </c>
      <c r="H36" s="29">
        <f>P42</f>
        <v>3</v>
      </c>
      <c r="I36" s="30">
        <f>Q42</f>
        <v>0</v>
      </c>
      <c r="J36" s="29">
        <f>P44</f>
      </c>
      <c r="K36" s="30">
        <f>Q44</f>
      </c>
      <c r="L36" s="29"/>
      <c r="M36" s="30"/>
      <c r="N36" s="31">
        <f>IF(SUM(D36:M36)=0,"",COUNTIF(E36:E39,"3"))</f>
        <v>1</v>
      </c>
      <c r="O36" s="32">
        <f>IF(SUM(E36:N36)=0,"",COUNTIF(D36:D39,"3"))</f>
        <v>1</v>
      </c>
      <c r="P36" s="33">
        <f>IF(SUM(D36:M36)=0,"",SUM(E36:E39))</f>
        <v>4</v>
      </c>
      <c r="Q36" s="34">
        <f>IF(SUM(D36:M36)=0,"",SUM(D36:D39))</f>
        <v>3</v>
      </c>
      <c r="R36" s="320">
        <v>2</v>
      </c>
      <c r="S36" s="321"/>
      <c r="U36" s="35">
        <f>+U42+U44+U46</f>
        <v>72</v>
      </c>
      <c r="V36" s="36">
        <f>+V42+V44+V46</f>
        <v>62</v>
      </c>
      <c r="W36" s="37">
        <f>+U36-V36</f>
        <v>10</v>
      </c>
    </row>
    <row r="37" spans="1:23" ht="13.5" thickTop="1">
      <c r="A37" s="38" t="s">
        <v>81</v>
      </c>
      <c r="B37" s="25" t="s">
        <v>175</v>
      </c>
      <c r="C37" s="39" t="s">
        <v>17</v>
      </c>
      <c r="D37" s="40">
        <f>+Q46</f>
        <v>3</v>
      </c>
      <c r="E37" s="41">
        <f>+P46</f>
        <v>1</v>
      </c>
      <c r="F37" s="42"/>
      <c r="G37" s="43"/>
      <c r="H37" s="40">
        <f>P45</f>
        <v>3</v>
      </c>
      <c r="I37" s="41">
        <f>Q45</f>
        <v>0</v>
      </c>
      <c r="J37" s="40">
        <f>P43</f>
      </c>
      <c r="K37" s="41">
        <f>Q43</f>
      </c>
      <c r="L37" s="40"/>
      <c r="M37" s="41"/>
      <c r="N37" s="31">
        <f>IF(SUM(D37:M37)=0,"",COUNTIF(G36:G39,"3"))</f>
        <v>2</v>
      </c>
      <c r="O37" s="32">
        <f>IF(SUM(E37:N37)=0,"",COUNTIF(F36:F39,"3"))</f>
        <v>0</v>
      </c>
      <c r="P37" s="33">
        <f>IF(SUM(D37:M37)=0,"",SUM(G36:G39))</f>
        <v>6</v>
      </c>
      <c r="Q37" s="34">
        <f>IF(SUM(D37:M37)=0,"",SUM(F36:F39))</f>
        <v>1</v>
      </c>
      <c r="R37" s="320">
        <v>1</v>
      </c>
      <c r="S37" s="321"/>
      <c r="U37" s="35">
        <f>+U43+U45+V46</f>
        <v>79</v>
      </c>
      <c r="V37" s="36">
        <f>+V43+V45+U46</f>
        <v>57</v>
      </c>
      <c r="W37" s="37">
        <f>+U37-V37</f>
        <v>22</v>
      </c>
    </row>
    <row r="38" spans="1:23" ht="12.75">
      <c r="A38" s="38" t="s">
        <v>82</v>
      </c>
      <c r="B38" s="25" t="s">
        <v>71</v>
      </c>
      <c r="C38" s="39" t="s">
        <v>8</v>
      </c>
      <c r="D38" s="40">
        <f>+Q42</f>
        <v>0</v>
      </c>
      <c r="E38" s="41">
        <f>+P42</f>
        <v>3</v>
      </c>
      <c r="F38" s="40">
        <f>Q45</f>
        <v>0</v>
      </c>
      <c r="G38" s="41">
        <f>P45</f>
        <v>3</v>
      </c>
      <c r="H38" s="42"/>
      <c r="I38" s="43"/>
      <c r="J38" s="40">
        <f>P47</f>
      </c>
      <c r="K38" s="41">
        <f>Q47</f>
      </c>
      <c r="L38" s="40"/>
      <c r="M38" s="41"/>
      <c r="N38" s="31">
        <f>IF(SUM(D38:M38)=0,"",COUNTIF(I36:I39,"3"))</f>
        <v>0</v>
      </c>
      <c r="O38" s="32">
        <f>IF(SUM(E38:N38)=0,"",COUNTIF(H36:H39,"3"))</f>
        <v>2</v>
      </c>
      <c r="P38" s="33">
        <f>IF(SUM(D38:M38)=0,"",SUM(I36:I39))</f>
        <v>0</v>
      </c>
      <c r="Q38" s="34">
        <f>IF(SUM(D38:M38)=0,"",SUM(H36:H39))</f>
        <v>6</v>
      </c>
      <c r="R38" s="320">
        <v>3</v>
      </c>
      <c r="S38" s="321"/>
      <c r="U38" s="35">
        <f>+V42+V45+U47</f>
        <v>36</v>
      </c>
      <c r="V38" s="36">
        <f>+U42+U45+V47</f>
        <v>68</v>
      </c>
      <c r="W38" s="37">
        <f>+U38-V38</f>
        <v>-32</v>
      </c>
    </row>
    <row r="39" spans="1:23" ht="13.5" thickBot="1">
      <c r="A39" s="44" t="s">
        <v>83</v>
      </c>
      <c r="B39" s="129"/>
      <c r="C39" s="130"/>
      <c r="D39" s="47">
        <f>Q44</f>
      </c>
      <c r="E39" s="48">
        <f>P44</f>
      </c>
      <c r="F39" s="47">
        <f>Q43</f>
      </c>
      <c r="G39" s="48">
        <f>P43</f>
      </c>
      <c r="H39" s="47">
        <f>Q47</f>
      </c>
      <c r="I39" s="48">
        <f>P47</f>
      </c>
      <c r="J39" s="49"/>
      <c r="K39" s="50"/>
      <c r="L39" s="47"/>
      <c r="M39" s="48"/>
      <c r="N39" s="51">
        <f>IF(SUM(D39:M39)=0,"",COUNTIF(K36:K39,"3"))</f>
      </c>
      <c r="O39" s="52">
        <f>IF(SUM(E39:N39)=0,"",COUNTIF(J36:J39,"3"))</f>
      </c>
      <c r="P39" s="53">
        <f>IF(SUM(D39:M40)=0,"",SUM(K36:K39))</f>
      </c>
      <c r="Q39" s="54">
        <f>IF(SUM(D39:M39)=0,"",SUM(J36:J39))</f>
      </c>
      <c r="R39" s="325"/>
      <c r="S39" s="326"/>
      <c r="U39" s="35">
        <f>+V43+V44+V47</f>
        <v>0</v>
      </c>
      <c r="V39" s="36">
        <f>+U43+U44+U47</f>
        <v>0</v>
      </c>
      <c r="W39" s="37">
        <f>+U39-V39</f>
        <v>0</v>
      </c>
    </row>
    <row r="40" spans="1:24" ht="15.75" thickTop="1">
      <c r="A40" s="55"/>
      <c r="B40" s="56" t="s">
        <v>90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8"/>
      <c r="S40" s="59"/>
      <c r="U40" s="60"/>
      <c r="V40" s="61" t="s">
        <v>91</v>
      </c>
      <c r="W40" s="62">
        <f>SUM(W36:W39)</f>
        <v>0</v>
      </c>
      <c r="X40" s="61" t="str">
        <f>IF(W40=0,"OK","Virhe")</f>
        <v>OK</v>
      </c>
    </row>
    <row r="41" spans="1:23" ht="15.75" thickBot="1">
      <c r="A41" s="63"/>
      <c r="B41" s="64" t="s">
        <v>92</v>
      </c>
      <c r="C41" s="65"/>
      <c r="D41" s="65"/>
      <c r="E41" s="66"/>
      <c r="F41" s="327" t="s">
        <v>93</v>
      </c>
      <c r="G41" s="328"/>
      <c r="H41" s="329" t="s">
        <v>94</v>
      </c>
      <c r="I41" s="346"/>
      <c r="J41" s="329" t="s">
        <v>95</v>
      </c>
      <c r="K41" s="346"/>
      <c r="L41" s="329" t="s">
        <v>96</v>
      </c>
      <c r="M41" s="346"/>
      <c r="N41" s="329" t="s">
        <v>97</v>
      </c>
      <c r="O41" s="346"/>
      <c r="P41" s="330" t="s">
        <v>98</v>
      </c>
      <c r="Q41" s="347"/>
      <c r="S41" s="67"/>
      <c r="U41" s="68" t="s">
        <v>88</v>
      </c>
      <c r="V41" s="69"/>
      <c r="W41" s="23" t="s">
        <v>89</v>
      </c>
    </row>
    <row r="42" spans="1:34" ht="15.75">
      <c r="A42" s="70" t="s">
        <v>99</v>
      </c>
      <c r="B42" s="71" t="str">
        <f>IF(B36&gt;"",B36,"")</f>
        <v>Veikka Flemming</v>
      </c>
      <c r="C42" s="72" t="str">
        <f>IF(B38&gt;"",B38,"")</f>
        <v>Anton Nurmiaho</v>
      </c>
      <c r="D42" s="57"/>
      <c r="E42" s="73"/>
      <c r="F42" s="351">
        <v>7</v>
      </c>
      <c r="G42" s="352"/>
      <c r="H42" s="353">
        <v>7</v>
      </c>
      <c r="I42" s="354"/>
      <c r="J42" s="353">
        <v>4</v>
      </c>
      <c r="K42" s="354"/>
      <c r="L42" s="353"/>
      <c r="M42" s="354"/>
      <c r="N42" s="348"/>
      <c r="O42" s="349"/>
      <c r="P42" s="74">
        <f aca="true" t="shared" si="28" ref="P42:P47">IF(COUNT(F42:N42)=0,"",COUNTIF(F42:N42,"&gt;=0"))</f>
        <v>3</v>
      </c>
      <c r="Q42" s="75">
        <f aca="true" t="shared" si="29" ref="Q42:Q47">IF(COUNT(F42:N42)=0,"",(IF(LEFT(F42,1)="-",1,0)+IF(LEFT(H42,1)="-",1,0)+IF(LEFT(J42,1)="-",1,0)+IF(LEFT(L42,1)="-",1,0)+IF(LEFT(N42,1)="-",1,0)))</f>
        <v>0</v>
      </c>
      <c r="R42" s="76"/>
      <c r="S42" s="77"/>
      <c r="U42" s="78">
        <f aca="true" t="shared" si="30" ref="U42:U47">+Y42+AA42+AC42+AE42+AG42</f>
        <v>33</v>
      </c>
      <c r="V42" s="79">
        <f aca="true" t="shared" si="31" ref="V42:V47">+Z42+AB42+AD42+AF42+AH42</f>
        <v>18</v>
      </c>
      <c r="W42" s="80">
        <f aca="true" t="shared" si="32" ref="W42:W47">+U42-V42</f>
        <v>15</v>
      </c>
      <c r="Y42" s="81">
        <f aca="true" t="shared" si="33" ref="Y42:Y47">IF(F42="",0,IF(LEFT(F42,1)="-",ABS(F42),(IF(F42&gt;9,F42+2,11))))</f>
        <v>11</v>
      </c>
      <c r="Z42" s="82">
        <f aca="true" t="shared" si="34" ref="Z42:Z47">IF(F42="",0,IF(LEFT(F42,1)="-",(IF(ABS(F42)&gt;9,(ABS(F42)+2),11)),F42))</f>
        <v>7</v>
      </c>
      <c r="AA42" s="81">
        <f aca="true" t="shared" si="35" ref="AA42:AA47">IF(H42="",0,IF(LEFT(H42,1)="-",ABS(H42),(IF(H42&gt;9,H42+2,11))))</f>
        <v>11</v>
      </c>
      <c r="AB42" s="82">
        <f aca="true" t="shared" si="36" ref="AB42:AB47">IF(H42="",0,IF(LEFT(H42,1)="-",(IF(ABS(H42)&gt;9,(ABS(H42)+2),11)),H42))</f>
        <v>7</v>
      </c>
      <c r="AC42" s="81">
        <f aca="true" t="shared" si="37" ref="AC42:AC47">IF(J42="",0,IF(LEFT(J42,1)="-",ABS(J42),(IF(J42&gt;9,J42+2,11))))</f>
        <v>11</v>
      </c>
      <c r="AD42" s="82">
        <f aca="true" t="shared" si="38" ref="AD42:AD47">IF(J42="",0,IF(LEFT(J42,1)="-",(IF(ABS(J42)&gt;9,(ABS(J42)+2),11)),J42))</f>
        <v>4</v>
      </c>
      <c r="AE42" s="81">
        <f aca="true" t="shared" si="39" ref="AE42:AE47">IF(L42="",0,IF(LEFT(L42,1)="-",ABS(L42),(IF(L42&gt;9,L42+2,11))))</f>
        <v>0</v>
      </c>
      <c r="AF42" s="82">
        <f aca="true" t="shared" si="40" ref="AF42:AF47">IF(L42="",0,IF(LEFT(L42,1)="-",(IF(ABS(L42)&gt;9,(ABS(L42)+2),11)),L42))</f>
        <v>0</v>
      </c>
      <c r="AG42" s="81">
        <f aca="true" t="shared" si="41" ref="AG42:AG47">IF(N42="",0,IF(LEFT(N42,1)="-",ABS(N42),(IF(N42&gt;9,N42+2,11))))</f>
        <v>0</v>
      </c>
      <c r="AH42" s="82">
        <f aca="true" t="shared" si="42" ref="AH42:AH47">IF(N42="",0,IF(LEFT(N42,1)="-",(IF(ABS(N42)&gt;9,(ABS(N42)+2),11)),N42))</f>
        <v>0</v>
      </c>
    </row>
    <row r="43" spans="1:34" ht="15.75">
      <c r="A43" s="70" t="s">
        <v>100</v>
      </c>
      <c r="B43" s="71" t="str">
        <f>IF(B37&gt;"",B37,"")</f>
        <v>Toni Pitkänen</v>
      </c>
      <c r="C43" s="83">
        <f>IF(B39&gt;"",B39,"")</f>
      </c>
      <c r="D43" s="84"/>
      <c r="E43" s="73"/>
      <c r="F43" s="334"/>
      <c r="G43" s="350"/>
      <c r="H43" s="334"/>
      <c r="I43" s="350"/>
      <c r="J43" s="334"/>
      <c r="K43" s="350"/>
      <c r="L43" s="334"/>
      <c r="M43" s="350"/>
      <c r="N43" s="334"/>
      <c r="O43" s="350"/>
      <c r="P43" s="74">
        <f t="shared" si="28"/>
      </c>
      <c r="Q43" s="75">
        <f t="shared" si="29"/>
      </c>
      <c r="R43" s="85"/>
      <c r="S43" s="86"/>
      <c r="U43" s="78">
        <f t="shared" si="30"/>
        <v>0</v>
      </c>
      <c r="V43" s="79">
        <f t="shared" si="31"/>
        <v>0</v>
      </c>
      <c r="W43" s="80">
        <f t="shared" si="32"/>
        <v>0</v>
      </c>
      <c r="Y43" s="87">
        <f t="shared" si="33"/>
        <v>0</v>
      </c>
      <c r="Z43" s="88">
        <f t="shared" si="34"/>
        <v>0</v>
      </c>
      <c r="AA43" s="87">
        <f t="shared" si="35"/>
        <v>0</v>
      </c>
      <c r="AB43" s="88">
        <f t="shared" si="36"/>
        <v>0</v>
      </c>
      <c r="AC43" s="87">
        <f t="shared" si="37"/>
        <v>0</v>
      </c>
      <c r="AD43" s="88">
        <f t="shared" si="38"/>
        <v>0</v>
      </c>
      <c r="AE43" s="87">
        <f t="shared" si="39"/>
        <v>0</v>
      </c>
      <c r="AF43" s="88">
        <f t="shared" si="40"/>
        <v>0</v>
      </c>
      <c r="AG43" s="87">
        <f t="shared" si="41"/>
        <v>0</v>
      </c>
      <c r="AH43" s="88">
        <f t="shared" si="42"/>
        <v>0</v>
      </c>
    </row>
    <row r="44" spans="1:34" ht="16.5" thickBot="1">
      <c r="A44" s="70" t="s">
        <v>101</v>
      </c>
      <c r="B44" s="89" t="str">
        <f>IF(B36&gt;"",B36,"")</f>
        <v>Veikka Flemming</v>
      </c>
      <c r="C44" s="90">
        <f>IF(B39&gt;"",B39,"")</f>
      </c>
      <c r="D44" s="65"/>
      <c r="E44" s="66"/>
      <c r="F44" s="339"/>
      <c r="G44" s="355"/>
      <c r="H44" s="339"/>
      <c r="I44" s="355"/>
      <c r="J44" s="339"/>
      <c r="K44" s="355"/>
      <c r="L44" s="339"/>
      <c r="M44" s="355"/>
      <c r="N44" s="339"/>
      <c r="O44" s="355"/>
      <c r="P44" s="74">
        <f t="shared" si="28"/>
      </c>
      <c r="Q44" s="75">
        <f t="shared" si="29"/>
      </c>
      <c r="R44" s="85"/>
      <c r="S44" s="86"/>
      <c r="U44" s="78">
        <f t="shared" si="30"/>
        <v>0</v>
      </c>
      <c r="V44" s="79">
        <f t="shared" si="31"/>
        <v>0</v>
      </c>
      <c r="W44" s="80">
        <f t="shared" si="32"/>
        <v>0</v>
      </c>
      <c r="Y44" s="87">
        <f t="shared" si="33"/>
        <v>0</v>
      </c>
      <c r="Z44" s="88">
        <f t="shared" si="34"/>
        <v>0</v>
      </c>
      <c r="AA44" s="87">
        <f t="shared" si="35"/>
        <v>0</v>
      </c>
      <c r="AB44" s="88">
        <f t="shared" si="36"/>
        <v>0</v>
      </c>
      <c r="AC44" s="87">
        <f t="shared" si="37"/>
        <v>0</v>
      </c>
      <c r="AD44" s="88">
        <f t="shared" si="38"/>
        <v>0</v>
      </c>
      <c r="AE44" s="87">
        <f t="shared" si="39"/>
        <v>0</v>
      </c>
      <c r="AF44" s="88">
        <f t="shared" si="40"/>
        <v>0</v>
      </c>
      <c r="AG44" s="87">
        <f t="shared" si="41"/>
        <v>0</v>
      </c>
      <c r="AH44" s="88">
        <f t="shared" si="42"/>
        <v>0</v>
      </c>
    </row>
    <row r="45" spans="1:34" ht="15.75">
      <c r="A45" s="70" t="s">
        <v>102</v>
      </c>
      <c r="B45" s="71" t="str">
        <f>IF(B37&gt;"",B37,"")</f>
        <v>Toni Pitkänen</v>
      </c>
      <c r="C45" s="83" t="str">
        <f>IF(B38&gt;"",B38,"")</f>
        <v>Anton Nurmiaho</v>
      </c>
      <c r="D45" s="57"/>
      <c r="E45" s="73"/>
      <c r="F45" s="353">
        <v>3</v>
      </c>
      <c r="G45" s="354"/>
      <c r="H45" s="353">
        <v>4</v>
      </c>
      <c r="I45" s="354"/>
      <c r="J45" s="353">
        <v>11</v>
      </c>
      <c r="K45" s="354"/>
      <c r="L45" s="353"/>
      <c r="M45" s="354"/>
      <c r="N45" s="353"/>
      <c r="O45" s="354"/>
      <c r="P45" s="74">
        <f t="shared" si="28"/>
        <v>3</v>
      </c>
      <c r="Q45" s="75">
        <f t="shared" si="29"/>
        <v>0</v>
      </c>
      <c r="R45" s="85"/>
      <c r="S45" s="86"/>
      <c r="U45" s="78">
        <f t="shared" si="30"/>
        <v>35</v>
      </c>
      <c r="V45" s="79">
        <f t="shared" si="31"/>
        <v>18</v>
      </c>
      <c r="W45" s="80">
        <f t="shared" si="32"/>
        <v>17</v>
      </c>
      <c r="Y45" s="87">
        <f t="shared" si="33"/>
        <v>11</v>
      </c>
      <c r="Z45" s="88">
        <f t="shared" si="34"/>
        <v>3</v>
      </c>
      <c r="AA45" s="87">
        <f t="shared" si="35"/>
        <v>11</v>
      </c>
      <c r="AB45" s="88">
        <f t="shared" si="36"/>
        <v>4</v>
      </c>
      <c r="AC45" s="87">
        <f t="shared" si="37"/>
        <v>13</v>
      </c>
      <c r="AD45" s="88">
        <f t="shared" si="38"/>
        <v>11</v>
      </c>
      <c r="AE45" s="87">
        <f t="shared" si="39"/>
        <v>0</v>
      </c>
      <c r="AF45" s="88">
        <f t="shared" si="40"/>
        <v>0</v>
      </c>
      <c r="AG45" s="87">
        <f t="shared" si="41"/>
        <v>0</v>
      </c>
      <c r="AH45" s="88">
        <f t="shared" si="42"/>
        <v>0</v>
      </c>
    </row>
    <row r="46" spans="1:34" ht="15.75">
      <c r="A46" s="70" t="s">
        <v>103</v>
      </c>
      <c r="B46" s="71" t="str">
        <f>IF(B36&gt;"",B36,"")</f>
        <v>Veikka Flemming</v>
      </c>
      <c r="C46" s="83" t="str">
        <f>IF(B37&gt;"",B37,"")</f>
        <v>Toni Pitkänen</v>
      </c>
      <c r="D46" s="84"/>
      <c r="E46" s="73"/>
      <c r="F46" s="334">
        <v>-6</v>
      </c>
      <c r="G46" s="350"/>
      <c r="H46" s="334">
        <v>-9</v>
      </c>
      <c r="I46" s="350"/>
      <c r="J46" s="343">
        <v>7</v>
      </c>
      <c r="K46" s="359"/>
      <c r="L46" s="334">
        <v>-13</v>
      </c>
      <c r="M46" s="350"/>
      <c r="N46" s="334"/>
      <c r="O46" s="350"/>
      <c r="P46" s="74">
        <f t="shared" si="28"/>
        <v>1</v>
      </c>
      <c r="Q46" s="75">
        <f t="shared" si="29"/>
        <v>3</v>
      </c>
      <c r="R46" s="85"/>
      <c r="S46" s="86"/>
      <c r="U46" s="78">
        <f t="shared" si="30"/>
        <v>39</v>
      </c>
      <c r="V46" s="79">
        <f t="shared" si="31"/>
        <v>44</v>
      </c>
      <c r="W46" s="80">
        <f t="shared" si="32"/>
        <v>-5</v>
      </c>
      <c r="Y46" s="87">
        <f t="shared" si="33"/>
        <v>6</v>
      </c>
      <c r="Z46" s="88">
        <f t="shared" si="34"/>
        <v>11</v>
      </c>
      <c r="AA46" s="87">
        <f t="shared" si="35"/>
        <v>9</v>
      </c>
      <c r="AB46" s="88">
        <f t="shared" si="36"/>
        <v>11</v>
      </c>
      <c r="AC46" s="87">
        <f t="shared" si="37"/>
        <v>11</v>
      </c>
      <c r="AD46" s="88">
        <f t="shared" si="38"/>
        <v>7</v>
      </c>
      <c r="AE46" s="87">
        <f t="shared" si="39"/>
        <v>13</v>
      </c>
      <c r="AF46" s="88">
        <f t="shared" si="40"/>
        <v>15</v>
      </c>
      <c r="AG46" s="87">
        <f t="shared" si="41"/>
        <v>0</v>
      </c>
      <c r="AH46" s="88">
        <f t="shared" si="42"/>
        <v>0</v>
      </c>
    </row>
    <row r="47" spans="1:34" ht="16.5" thickBot="1">
      <c r="A47" s="91" t="s">
        <v>104</v>
      </c>
      <c r="B47" s="92" t="str">
        <f>IF(B38&gt;"",B38,"")</f>
        <v>Anton Nurmiaho</v>
      </c>
      <c r="C47" s="93">
        <f>IF(B39&gt;"",B39,"")</f>
      </c>
      <c r="D47" s="94"/>
      <c r="E47" s="95"/>
      <c r="F47" s="356"/>
      <c r="G47" s="357"/>
      <c r="H47" s="356"/>
      <c r="I47" s="357"/>
      <c r="J47" s="341"/>
      <c r="K47" s="358"/>
      <c r="L47" s="341"/>
      <c r="M47" s="358"/>
      <c r="N47" s="341"/>
      <c r="O47" s="358"/>
      <c r="P47" s="96">
        <f t="shared" si="28"/>
      </c>
      <c r="Q47" s="97">
        <f t="shared" si="29"/>
      </c>
      <c r="R47" s="98"/>
      <c r="S47" s="99"/>
      <c r="U47" s="78">
        <f t="shared" si="30"/>
        <v>0</v>
      </c>
      <c r="V47" s="79">
        <f t="shared" si="31"/>
        <v>0</v>
      </c>
      <c r="W47" s="80">
        <f t="shared" si="32"/>
        <v>0</v>
      </c>
      <c r="Y47" s="100">
        <f t="shared" si="33"/>
        <v>0</v>
      </c>
      <c r="Z47" s="101">
        <f t="shared" si="34"/>
        <v>0</v>
      </c>
      <c r="AA47" s="100">
        <f t="shared" si="35"/>
        <v>0</v>
      </c>
      <c r="AB47" s="101">
        <f t="shared" si="36"/>
        <v>0</v>
      </c>
      <c r="AC47" s="100">
        <f t="shared" si="37"/>
        <v>0</v>
      </c>
      <c r="AD47" s="101">
        <f t="shared" si="38"/>
        <v>0</v>
      </c>
      <c r="AE47" s="100">
        <f t="shared" si="39"/>
        <v>0</v>
      </c>
      <c r="AF47" s="101">
        <f t="shared" si="40"/>
        <v>0</v>
      </c>
      <c r="AG47" s="100">
        <f t="shared" si="41"/>
        <v>0</v>
      </c>
      <c r="AH47" s="101">
        <f t="shared" si="42"/>
        <v>0</v>
      </c>
    </row>
    <row r="48" ht="13.5" thickTop="1"/>
  </sheetData>
  <mergeCells count="159">
    <mergeCell ref="N46:O46"/>
    <mergeCell ref="F47:G47"/>
    <mergeCell ref="H47:I47"/>
    <mergeCell ref="J47:K47"/>
    <mergeCell ref="L47:M47"/>
    <mergeCell ref="N47:O47"/>
    <mergeCell ref="F46:G46"/>
    <mergeCell ref="H46:I46"/>
    <mergeCell ref="J46:K46"/>
    <mergeCell ref="L46:M46"/>
    <mergeCell ref="N44:O44"/>
    <mergeCell ref="F45:G45"/>
    <mergeCell ref="H45:I45"/>
    <mergeCell ref="J45:K45"/>
    <mergeCell ref="L45:M45"/>
    <mergeCell ref="N45:O45"/>
    <mergeCell ref="F44:G44"/>
    <mergeCell ref="H44:I44"/>
    <mergeCell ref="J44:K44"/>
    <mergeCell ref="L44:M44"/>
    <mergeCell ref="N42:O42"/>
    <mergeCell ref="F43:G43"/>
    <mergeCell ref="H43:I43"/>
    <mergeCell ref="J43:K43"/>
    <mergeCell ref="L43:M43"/>
    <mergeCell ref="N43:O43"/>
    <mergeCell ref="F42:G42"/>
    <mergeCell ref="H42:I42"/>
    <mergeCell ref="J42:K42"/>
    <mergeCell ref="L42:M42"/>
    <mergeCell ref="R38:S38"/>
    <mergeCell ref="R39:S39"/>
    <mergeCell ref="F41:G41"/>
    <mergeCell ref="H41:I41"/>
    <mergeCell ref="J41:K41"/>
    <mergeCell ref="L41:M41"/>
    <mergeCell ref="N41:O41"/>
    <mergeCell ref="P41:Q41"/>
    <mergeCell ref="L35:M35"/>
    <mergeCell ref="R35:S35"/>
    <mergeCell ref="R36:S36"/>
    <mergeCell ref="R37:S37"/>
    <mergeCell ref="D35:E35"/>
    <mergeCell ref="F35:G35"/>
    <mergeCell ref="H35:I35"/>
    <mergeCell ref="J35:K35"/>
    <mergeCell ref="J33:M33"/>
    <mergeCell ref="N33:P33"/>
    <mergeCell ref="Q33:S33"/>
    <mergeCell ref="D34:F34"/>
    <mergeCell ref="G34:I34"/>
    <mergeCell ref="J34:M34"/>
    <mergeCell ref="Q34:S34"/>
    <mergeCell ref="N30:O30"/>
    <mergeCell ref="F31:G31"/>
    <mergeCell ref="H31:I31"/>
    <mergeCell ref="J31:K31"/>
    <mergeCell ref="L31:M31"/>
    <mergeCell ref="N31:O31"/>
    <mergeCell ref="F30:G30"/>
    <mergeCell ref="H30:I30"/>
    <mergeCell ref="J30:K30"/>
    <mergeCell ref="L30:M30"/>
    <mergeCell ref="N28:O28"/>
    <mergeCell ref="F29:G29"/>
    <mergeCell ref="H29:I29"/>
    <mergeCell ref="J29:K29"/>
    <mergeCell ref="L29:M29"/>
    <mergeCell ref="N29:O29"/>
    <mergeCell ref="F28:G28"/>
    <mergeCell ref="H28:I28"/>
    <mergeCell ref="J28:K28"/>
    <mergeCell ref="L28:M28"/>
    <mergeCell ref="N26:O26"/>
    <mergeCell ref="F27:G27"/>
    <mergeCell ref="H27:I27"/>
    <mergeCell ref="J27:K27"/>
    <mergeCell ref="L27:M27"/>
    <mergeCell ref="N27:O27"/>
    <mergeCell ref="F26:G26"/>
    <mergeCell ref="H26:I26"/>
    <mergeCell ref="J26:K26"/>
    <mergeCell ref="L26:M26"/>
    <mergeCell ref="R22:S22"/>
    <mergeCell ref="R23:S23"/>
    <mergeCell ref="F25:G25"/>
    <mergeCell ref="H25:I25"/>
    <mergeCell ref="J25:K25"/>
    <mergeCell ref="L25:M25"/>
    <mergeCell ref="N25:O25"/>
    <mergeCell ref="P25:Q25"/>
    <mergeCell ref="L19:M19"/>
    <mergeCell ref="R19:S19"/>
    <mergeCell ref="R20:S20"/>
    <mergeCell ref="R21:S21"/>
    <mergeCell ref="D19:E19"/>
    <mergeCell ref="F19:G19"/>
    <mergeCell ref="H19:I19"/>
    <mergeCell ref="J19:K19"/>
    <mergeCell ref="J17:M17"/>
    <mergeCell ref="N17:P17"/>
    <mergeCell ref="Q17:S17"/>
    <mergeCell ref="D18:F18"/>
    <mergeCell ref="G18:I18"/>
    <mergeCell ref="J18:M18"/>
    <mergeCell ref="Q18:S18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N10:O10"/>
    <mergeCell ref="F11:G11"/>
    <mergeCell ref="H11:I11"/>
    <mergeCell ref="J11:K11"/>
    <mergeCell ref="L11:M11"/>
    <mergeCell ref="N11:O11"/>
    <mergeCell ref="F10:G10"/>
    <mergeCell ref="H10:I10"/>
    <mergeCell ref="J10:K10"/>
    <mergeCell ref="L10:M10"/>
    <mergeCell ref="R6:S6"/>
    <mergeCell ref="R7:S7"/>
    <mergeCell ref="F9:G9"/>
    <mergeCell ref="H9:I9"/>
    <mergeCell ref="J9:K9"/>
    <mergeCell ref="L9:M9"/>
    <mergeCell ref="N9:O9"/>
    <mergeCell ref="P9:Q9"/>
    <mergeCell ref="L3:M3"/>
    <mergeCell ref="R3:S3"/>
    <mergeCell ref="R4:S4"/>
    <mergeCell ref="R5:S5"/>
    <mergeCell ref="D3:E3"/>
    <mergeCell ref="F3:G3"/>
    <mergeCell ref="H3:I3"/>
    <mergeCell ref="J3:K3"/>
    <mergeCell ref="J1:M1"/>
    <mergeCell ref="N1:P1"/>
    <mergeCell ref="Q1:S1"/>
    <mergeCell ref="D2:F2"/>
    <mergeCell ref="G2:I2"/>
    <mergeCell ref="J2:M2"/>
    <mergeCell ref="Q2:S2"/>
  </mergeCells>
  <printOptions/>
  <pageMargins left="0.75" right="0.75" top="1" bottom="1" header="0.4921259845" footer="0.4921259845"/>
  <pageSetup horizontalDpi="600" verticalDpi="600" orientation="landscape" paperSize="9" r:id="rId1"/>
  <rowBreaks count="2" manualBreakCount="2">
    <brk id="16" max="18" man="1"/>
    <brk id="32" max="1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16" sqref="A16:IV16"/>
    </sheetView>
  </sheetViews>
  <sheetFormatPr defaultColWidth="9.140625" defaultRowHeight="12.75"/>
  <cols>
    <col min="1" max="1" width="2.8515625" style="0" customWidth="1"/>
    <col min="2" max="2" width="3.57421875" style="0" customWidth="1"/>
    <col min="3" max="3" width="16.28125" style="0" customWidth="1"/>
    <col min="5" max="5" width="13.57421875" style="0" customWidth="1"/>
    <col min="6" max="6" width="14.00390625" style="0" customWidth="1"/>
    <col min="7" max="7" width="12.57421875" style="0" customWidth="1"/>
    <col min="8" max="8" width="13.00390625" style="0" customWidth="1"/>
  </cols>
  <sheetData>
    <row r="1" spans="1:8" ht="18">
      <c r="A1" s="175"/>
      <c r="B1" s="176" t="s">
        <v>151</v>
      </c>
      <c r="C1" s="177"/>
      <c r="D1" s="177"/>
      <c r="E1" s="178"/>
      <c r="F1" s="179"/>
      <c r="G1" s="180"/>
      <c r="H1" s="180"/>
    </row>
    <row r="2" spans="1:8" ht="15">
      <c r="A2" s="175"/>
      <c r="B2" s="182" t="s">
        <v>198</v>
      </c>
      <c r="C2" s="183"/>
      <c r="D2" s="183"/>
      <c r="E2" s="184"/>
      <c r="F2" s="179"/>
      <c r="G2" s="180"/>
      <c r="H2" s="180"/>
    </row>
    <row r="3" spans="1:8" ht="15.75" thickBot="1">
      <c r="A3" s="175"/>
      <c r="B3" s="185"/>
      <c r="C3" s="186"/>
      <c r="D3" s="186"/>
      <c r="E3" s="187"/>
      <c r="F3" s="179"/>
      <c r="G3" s="180"/>
      <c r="H3" s="180"/>
    </row>
    <row r="4" spans="1:8" ht="12.75">
      <c r="A4" s="188"/>
      <c r="B4" s="189"/>
      <c r="C4" s="189"/>
      <c r="D4" s="189"/>
      <c r="E4" s="190"/>
      <c r="F4" s="180"/>
      <c r="G4" s="180"/>
      <c r="H4" s="180"/>
    </row>
    <row r="5" spans="1:8" ht="12.75">
      <c r="A5" s="191"/>
      <c r="B5" s="191" t="s">
        <v>121</v>
      </c>
      <c r="C5" s="191" t="s">
        <v>122</v>
      </c>
      <c r="D5" s="191" t="s">
        <v>2</v>
      </c>
      <c r="E5" s="179"/>
      <c r="F5" s="180"/>
      <c r="G5" s="180"/>
      <c r="H5" s="180"/>
    </row>
    <row r="6" spans="1:8" ht="12.75">
      <c r="A6" s="192" t="s">
        <v>80</v>
      </c>
      <c r="B6" s="192" t="s">
        <v>192</v>
      </c>
      <c r="C6" s="192" t="s">
        <v>70</v>
      </c>
      <c r="D6" s="192" t="s">
        <v>3</v>
      </c>
      <c r="E6" s="193" t="s">
        <v>70</v>
      </c>
      <c r="F6" s="194"/>
      <c r="G6" s="194"/>
      <c r="H6" s="194"/>
    </row>
    <row r="7" spans="1:8" ht="12.75">
      <c r="A7" s="192" t="s">
        <v>81</v>
      </c>
      <c r="B7" s="192"/>
      <c r="C7" s="192"/>
      <c r="D7" s="192"/>
      <c r="E7" s="196"/>
      <c r="F7" s="193" t="s">
        <v>70</v>
      </c>
      <c r="G7" s="194"/>
      <c r="H7" s="194"/>
    </row>
    <row r="8" spans="1:8" ht="12.75">
      <c r="A8" s="197" t="s">
        <v>82</v>
      </c>
      <c r="B8" s="197"/>
      <c r="C8" s="197"/>
      <c r="D8" s="197"/>
      <c r="E8" s="198"/>
      <c r="F8" s="196"/>
      <c r="G8" s="199"/>
      <c r="H8" s="194"/>
    </row>
    <row r="9" spans="1:8" ht="12.75">
      <c r="A9" s="197" t="s">
        <v>83</v>
      </c>
      <c r="B9" s="197"/>
      <c r="C9" s="197"/>
      <c r="D9" s="197"/>
      <c r="E9" s="200"/>
      <c r="F9" s="201"/>
      <c r="G9" s="193" t="s">
        <v>70</v>
      </c>
      <c r="H9" s="194"/>
    </row>
    <row r="10" spans="1:8" ht="12.75">
      <c r="A10" s="192" t="s">
        <v>106</v>
      </c>
      <c r="B10" s="192" t="s">
        <v>193</v>
      </c>
      <c r="C10" s="192" t="s">
        <v>16</v>
      </c>
      <c r="D10" s="192" t="s">
        <v>17</v>
      </c>
      <c r="E10" s="193" t="s">
        <v>16</v>
      </c>
      <c r="F10" s="201"/>
      <c r="G10" s="196" t="s">
        <v>287</v>
      </c>
      <c r="H10" s="199"/>
    </row>
    <row r="11" spans="1:8" ht="12.75">
      <c r="A11" s="192" t="s">
        <v>124</v>
      </c>
      <c r="B11" s="192"/>
      <c r="C11" s="192"/>
      <c r="D11" s="192"/>
      <c r="E11" s="196"/>
      <c r="F11" s="198" t="s">
        <v>175</v>
      </c>
      <c r="G11" s="202"/>
      <c r="H11" s="199"/>
    </row>
    <row r="12" spans="1:8" ht="12.75">
      <c r="A12" s="197" t="s">
        <v>125</v>
      </c>
      <c r="B12" s="197"/>
      <c r="C12" s="197"/>
      <c r="D12" s="191"/>
      <c r="E12" s="198" t="s">
        <v>175</v>
      </c>
      <c r="F12" s="200" t="s">
        <v>286</v>
      </c>
      <c r="G12" s="201"/>
      <c r="H12" s="199"/>
    </row>
    <row r="13" spans="1:8" ht="12.75">
      <c r="A13" s="197" t="s">
        <v>126</v>
      </c>
      <c r="B13" s="197" t="s">
        <v>195</v>
      </c>
      <c r="C13" s="197" t="s">
        <v>175</v>
      </c>
      <c r="D13" s="191" t="s">
        <v>17</v>
      </c>
      <c r="E13" s="200"/>
      <c r="F13" s="194"/>
      <c r="G13" s="201"/>
      <c r="H13" s="193" t="s">
        <v>70</v>
      </c>
    </row>
    <row r="14" spans="1:8" ht="12.75">
      <c r="A14" s="203"/>
      <c r="B14" s="203"/>
      <c r="C14" s="203"/>
      <c r="D14" s="203"/>
      <c r="E14" s="194"/>
      <c r="F14" s="194"/>
      <c r="G14" s="201"/>
      <c r="H14" s="207" t="s">
        <v>288</v>
      </c>
    </row>
    <row r="15" spans="1:8" ht="12.75">
      <c r="A15" s="192" t="s">
        <v>127</v>
      </c>
      <c r="B15" s="192" t="s">
        <v>196</v>
      </c>
      <c r="C15" s="192" t="s">
        <v>188</v>
      </c>
      <c r="D15" s="192" t="s">
        <v>8</v>
      </c>
      <c r="E15" s="193" t="s">
        <v>188</v>
      </c>
      <c r="F15" s="194"/>
      <c r="G15" s="201"/>
      <c r="H15" s="208"/>
    </row>
    <row r="16" spans="1:8" ht="12.75">
      <c r="A16" s="192" t="s">
        <v>128</v>
      </c>
      <c r="B16" s="192"/>
      <c r="C16" s="192"/>
      <c r="D16" s="192"/>
      <c r="E16" s="196"/>
      <c r="F16" s="193" t="s">
        <v>53</v>
      </c>
      <c r="G16" s="201"/>
      <c r="H16" s="208"/>
    </row>
    <row r="17" spans="1:8" ht="12.75">
      <c r="A17" s="197" t="s">
        <v>129</v>
      </c>
      <c r="B17" s="197"/>
      <c r="C17" s="197"/>
      <c r="D17" s="197"/>
      <c r="E17" s="198" t="s">
        <v>53</v>
      </c>
      <c r="F17" s="196" t="s">
        <v>290</v>
      </c>
      <c r="G17" s="202"/>
      <c r="H17" s="208"/>
    </row>
    <row r="18" spans="1:8" ht="12.75">
      <c r="A18" s="197" t="s">
        <v>130</v>
      </c>
      <c r="B18" s="197" t="s">
        <v>194</v>
      </c>
      <c r="C18" s="197" t="s">
        <v>53</v>
      </c>
      <c r="D18" s="197" t="s">
        <v>123</v>
      </c>
      <c r="E18" s="200"/>
      <c r="F18" s="201"/>
      <c r="G18" s="198" t="s">
        <v>10</v>
      </c>
      <c r="H18" s="208"/>
    </row>
    <row r="19" spans="1:8" ht="12.75">
      <c r="A19" s="192" t="s">
        <v>131</v>
      </c>
      <c r="B19" s="192"/>
      <c r="C19" s="192"/>
      <c r="D19" s="192"/>
      <c r="E19" s="193"/>
      <c r="F19" s="201"/>
      <c r="G19" s="200" t="s">
        <v>289</v>
      </c>
      <c r="H19" s="209"/>
    </row>
    <row r="20" spans="1:8" ht="12.75">
      <c r="A20" s="192" t="s">
        <v>132</v>
      </c>
      <c r="B20" s="192"/>
      <c r="C20" s="192"/>
      <c r="D20" s="192"/>
      <c r="E20" s="196"/>
      <c r="F20" s="198" t="s">
        <v>10</v>
      </c>
      <c r="G20" s="199"/>
      <c r="H20" s="209"/>
    </row>
    <row r="21" spans="1:8" ht="12.75">
      <c r="A21" s="197" t="s">
        <v>133</v>
      </c>
      <c r="B21" s="197"/>
      <c r="C21" s="197"/>
      <c r="D21" s="197"/>
      <c r="E21" s="198" t="s">
        <v>10</v>
      </c>
      <c r="F21" s="200"/>
      <c r="G21" s="194"/>
      <c r="H21" s="209"/>
    </row>
    <row r="22" spans="1:8" ht="12.75">
      <c r="A22" s="197" t="s">
        <v>134</v>
      </c>
      <c r="B22" s="197" t="s">
        <v>197</v>
      </c>
      <c r="C22" s="197" t="s">
        <v>10</v>
      </c>
      <c r="D22" s="197" t="s">
        <v>8</v>
      </c>
      <c r="E22" s="200"/>
      <c r="F22" s="194"/>
      <c r="G22" s="194"/>
      <c r="H22" s="209"/>
    </row>
    <row r="23" spans="1:8" ht="12.75">
      <c r="A23" s="203"/>
      <c r="B23" s="203"/>
      <c r="C23" s="203"/>
      <c r="D23" s="203"/>
      <c r="E23" s="194"/>
      <c r="F23" s="194"/>
      <c r="G23" s="194"/>
      <c r="H23" s="209"/>
    </row>
    <row r="24" spans="1:8" ht="12.75">
      <c r="A24" s="204"/>
      <c r="E24" s="195"/>
      <c r="F24" s="195"/>
      <c r="G24" s="195"/>
      <c r="H24" s="210"/>
    </row>
    <row r="27" spans="2:4" ht="12.75">
      <c r="B27" t="s">
        <v>87</v>
      </c>
      <c r="C27" t="s">
        <v>122</v>
      </c>
      <c r="D27" t="s">
        <v>2</v>
      </c>
    </row>
    <row r="28" spans="2:4" ht="12.75">
      <c r="B28">
        <v>1</v>
      </c>
      <c r="C28" s="205" t="s">
        <v>70</v>
      </c>
      <c r="D28" t="s">
        <v>3</v>
      </c>
    </row>
    <row r="29" spans="2:4" ht="12.75">
      <c r="B29">
        <v>2</v>
      </c>
      <c r="C29" s="205" t="s">
        <v>10</v>
      </c>
      <c r="D29" t="s">
        <v>8</v>
      </c>
    </row>
    <row r="30" spans="2:4" ht="12.75">
      <c r="B30">
        <v>3</v>
      </c>
      <c r="C30" s="205" t="s">
        <v>175</v>
      </c>
      <c r="D30" t="s">
        <v>17</v>
      </c>
    </row>
    <row r="31" spans="2:4" ht="12.75">
      <c r="B31">
        <v>3</v>
      </c>
      <c r="C31" s="206" t="s">
        <v>53</v>
      </c>
      <c r="D31" t="s">
        <v>123</v>
      </c>
    </row>
    <row r="32" spans="2:4" ht="12.75">
      <c r="B32">
        <v>5</v>
      </c>
      <c r="C32" s="205" t="s">
        <v>16</v>
      </c>
      <c r="D32" t="s">
        <v>17</v>
      </c>
    </row>
    <row r="33" spans="2:4" ht="12.75">
      <c r="B33">
        <v>5</v>
      </c>
      <c r="C33" s="206" t="s">
        <v>188</v>
      </c>
      <c r="D33" t="s">
        <v>8</v>
      </c>
    </row>
    <row r="34" spans="2:3" ht="12.75">
      <c r="B34">
        <v>5</v>
      </c>
      <c r="C34" s="205"/>
    </row>
    <row r="35" spans="2:3" ht="12.75">
      <c r="B35">
        <v>5</v>
      </c>
      <c r="C35" s="206"/>
    </row>
  </sheetData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H19"/>
  <sheetViews>
    <sheetView zoomScaleSheetLayoutView="100" workbookViewId="0" topLeftCell="A1">
      <selection activeCell="A16" sqref="A16:IV16"/>
    </sheetView>
  </sheetViews>
  <sheetFormatPr defaultColWidth="9.140625" defaultRowHeight="12.75"/>
  <cols>
    <col min="1" max="1" width="4.7109375" style="0" customWidth="1"/>
    <col min="2" max="2" width="18.8515625" style="0" customWidth="1"/>
    <col min="3" max="3" width="11.28125" style="0" customWidth="1"/>
    <col min="4" max="8" width="3.00390625" style="0" customWidth="1"/>
    <col min="9" max="9" width="3.28125" style="0" customWidth="1"/>
    <col min="10" max="15" width="3.00390625" style="0" customWidth="1"/>
    <col min="16" max="16" width="4.28125" style="0" customWidth="1"/>
    <col min="17" max="19" width="3.00390625" style="0" customWidth="1"/>
  </cols>
  <sheetData>
    <row r="1" spans="1:19" ht="16.5" thickTop="1">
      <c r="A1" s="3"/>
      <c r="B1" s="4" t="s">
        <v>114</v>
      </c>
      <c r="C1" s="5"/>
      <c r="D1" s="5"/>
      <c r="E1" s="5"/>
      <c r="F1" s="6"/>
      <c r="G1" s="5"/>
      <c r="H1" s="7" t="s">
        <v>72</v>
      </c>
      <c r="I1" s="8"/>
      <c r="J1" s="258" t="s">
        <v>185</v>
      </c>
      <c r="K1" s="261"/>
      <c r="L1" s="261"/>
      <c r="M1" s="262"/>
      <c r="N1" s="263" t="s">
        <v>73</v>
      </c>
      <c r="O1" s="264"/>
      <c r="P1" s="264"/>
      <c r="Q1" s="322" t="s">
        <v>74</v>
      </c>
      <c r="R1" s="323"/>
      <c r="S1" s="324"/>
    </row>
    <row r="2" spans="1:19" ht="16.5" thickBot="1">
      <c r="A2" s="9"/>
      <c r="B2" s="10" t="s">
        <v>23</v>
      </c>
      <c r="C2" s="11" t="s">
        <v>75</v>
      </c>
      <c r="D2" s="278"/>
      <c r="E2" s="279"/>
      <c r="F2" s="280"/>
      <c r="G2" s="281" t="s">
        <v>76</v>
      </c>
      <c r="H2" s="282"/>
      <c r="I2" s="282"/>
      <c r="J2" s="283">
        <v>39851</v>
      </c>
      <c r="K2" s="283"/>
      <c r="L2" s="283"/>
      <c r="M2" s="284"/>
      <c r="N2" s="12" t="s">
        <v>77</v>
      </c>
      <c r="O2" s="13"/>
      <c r="P2" s="13"/>
      <c r="Q2" s="276" t="s">
        <v>119</v>
      </c>
      <c r="R2" s="276"/>
      <c r="S2" s="277"/>
    </row>
    <row r="3" spans="1:23" ht="15.75" thickTop="1">
      <c r="A3" s="14"/>
      <c r="B3" s="15" t="s">
        <v>78</v>
      </c>
      <c r="C3" s="16" t="s">
        <v>79</v>
      </c>
      <c r="D3" s="316" t="s">
        <v>80</v>
      </c>
      <c r="E3" s="317"/>
      <c r="F3" s="316" t="s">
        <v>81</v>
      </c>
      <c r="G3" s="317"/>
      <c r="H3" s="316" t="s">
        <v>82</v>
      </c>
      <c r="I3" s="317"/>
      <c r="J3" s="316" t="s">
        <v>83</v>
      </c>
      <c r="K3" s="317"/>
      <c r="L3" s="316"/>
      <c r="M3" s="317"/>
      <c r="N3" s="17" t="s">
        <v>84</v>
      </c>
      <c r="O3" s="18" t="s">
        <v>85</v>
      </c>
      <c r="P3" s="19" t="s">
        <v>86</v>
      </c>
      <c r="Q3" s="20"/>
      <c r="R3" s="318" t="s">
        <v>87</v>
      </c>
      <c r="S3" s="319"/>
      <c r="U3" s="21" t="s">
        <v>88</v>
      </c>
      <c r="V3" s="22"/>
      <c r="W3" s="23" t="s">
        <v>89</v>
      </c>
    </row>
    <row r="4" spans="1:23" ht="12.75">
      <c r="A4" s="24" t="s">
        <v>80</v>
      </c>
      <c r="B4" s="25" t="s">
        <v>25</v>
      </c>
      <c r="C4" s="39" t="s">
        <v>8</v>
      </c>
      <c r="D4" s="27"/>
      <c r="E4" s="28"/>
      <c r="F4" s="29">
        <f>+P14</f>
        <v>3</v>
      </c>
      <c r="G4" s="30">
        <f>+Q14</f>
        <v>0</v>
      </c>
      <c r="H4" s="29">
        <f>P10</f>
      </c>
      <c r="I4" s="30">
        <f>Q10</f>
      </c>
      <c r="J4" s="29">
        <f>P12</f>
        <v>3</v>
      </c>
      <c r="K4" s="30">
        <f>Q12</f>
        <v>0</v>
      </c>
      <c r="L4" s="29"/>
      <c r="M4" s="30"/>
      <c r="N4" s="31">
        <f>IF(SUM(D4:M4)=0,"",COUNTIF(E4:E7,"3"))</f>
        <v>2</v>
      </c>
      <c r="O4" s="32">
        <f>IF(SUM(E4:N4)=0,"",COUNTIF(D4:D7,"3"))</f>
        <v>0</v>
      </c>
      <c r="P4" s="33">
        <f>IF(SUM(D4:M4)=0,"",SUM(E4:E7))</f>
        <v>6</v>
      </c>
      <c r="Q4" s="34">
        <f>IF(SUM(D4:M4)=0,"",SUM(D4:D7))</f>
        <v>0</v>
      </c>
      <c r="R4" s="320">
        <v>1</v>
      </c>
      <c r="S4" s="321"/>
      <c r="U4" s="35">
        <f>+U10+U12+U14</f>
        <v>66</v>
      </c>
      <c r="V4" s="36">
        <f>+V10+V12+V14</f>
        <v>21</v>
      </c>
      <c r="W4" s="37">
        <f>+U4-V4</f>
        <v>45</v>
      </c>
    </row>
    <row r="5" spans="1:23" ht="12.75">
      <c r="A5" s="38" t="s">
        <v>81</v>
      </c>
      <c r="B5" s="25" t="s">
        <v>47</v>
      </c>
      <c r="C5" s="39" t="s">
        <v>8</v>
      </c>
      <c r="D5" s="40">
        <f>+Q14</f>
        <v>0</v>
      </c>
      <c r="E5" s="41">
        <f>+P14</f>
        <v>3</v>
      </c>
      <c r="F5" s="42"/>
      <c r="G5" s="43"/>
      <c r="H5" s="40">
        <f>P13</f>
      </c>
      <c r="I5" s="41">
        <f>Q13</f>
      </c>
      <c r="J5" s="40">
        <f>P11</f>
        <v>3</v>
      </c>
      <c r="K5" s="41">
        <f>Q11</f>
        <v>0</v>
      </c>
      <c r="L5" s="40"/>
      <c r="M5" s="41"/>
      <c r="N5" s="31">
        <f>IF(SUM(D5:M5)=0,"",COUNTIF(G4:G7,"3"))</f>
        <v>1</v>
      </c>
      <c r="O5" s="32">
        <f>IF(SUM(E5:N5)=0,"",COUNTIF(F4:F7,"3"))</f>
        <v>1</v>
      </c>
      <c r="P5" s="33">
        <f>IF(SUM(D5:M5)=0,"",SUM(G4:G7))</f>
        <v>3</v>
      </c>
      <c r="Q5" s="34">
        <f>IF(SUM(D5:M5)=0,"",SUM(F4:F7))</f>
        <v>3</v>
      </c>
      <c r="R5" s="320">
        <v>2</v>
      </c>
      <c r="S5" s="321"/>
      <c r="U5" s="35">
        <f>+U11+U13+V14</f>
        <v>50</v>
      </c>
      <c r="V5" s="36">
        <f>+V11+V13+U14</f>
        <v>48</v>
      </c>
      <c r="W5" s="37">
        <f>+U5-V5</f>
        <v>2</v>
      </c>
    </row>
    <row r="6" spans="1:23" ht="12.75">
      <c r="A6" s="38" t="s">
        <v>82</v>
      </c>
      <c r="B6" s="25"/>
      <c r="C6" s="39"/>
      <c r="D6" s="40">
        <f>+Q10</f>
      </c>
      <c r="E6" s="41">
        <f>+P10</f>
      </c>
      <c r="F6" s="40">
        <f>Q13</f>
      </c>
      <c r="G6" s="41">
        <f>P13</f>
      </c>
      <c r="H6" s="42"/>
      <c r="I6" s="43"/>
      <c r="J6" s="40">
        <f>P15</f>
      </c>
      <c r="K6" s="41">
        <f>Q15</f>
      </c>
      <c r="L6" s="40"/>
      <c r="M6" s="41"/>
      <c r="N6" s="31">
        <f>IF(SUM(D6:M6)=0,"",COUNTIF(I4:I7,"3"))</f>
      </c>
      <c r="O6" s="32">
        <f>IF(SUM(E6:N6)=0,"",COUNTIF(H4:H7,"3"))</f>
      </c>
      <c r="P6" s="33">
        <f>IF(SUM(D6:M6)=0,"",SUM(I4:I7))</f>
      </c>
      <c r="Q6" s="34">
        <f>IF(SUM(D6:M6)=0,"",SUM(H4:H7))</f>
      </c>
      <c r="R6" s="320"/>
      <c r="S6" s="321"/>
      <c r="U6" s="35">
        <f>+V10+V13+U15</f>
        <v>0</v>
      </c>
      <c r="V6" s="36">
        <f>+U10+U13+V15</f>
        <v>0</v>
      </c>
      <c r="W6" s="37">
        <f>+U6-V6</f>
        <v>0</v>
      </c>
    </row>
    <row r="7" spans="1:23" ht="13.5" thickBot="1">
      <c r="A7" s="44" t="s">
        <v>83</v>
      </c>
      <c r="B7" s="45" t="s">
        <v>69</v>
      </c>
      <c r="C7" s="46" t="s">
        <v>3</v>
      </c>
      <c r="D7" s="47">
        <f>Q12</f>
        <v>0</v>
      </c>
      <c r="E7" s="48">
        <f>P12</f>
        <v>3</v>
      </c>
      <c r="F7" s="47">
        <f>Q11</f>
        <v>0</v>
      </c>
      <c r="G7" s="48">
        <f>P11</f>
        <v>3</v>
      </c>
      <c r="H7" s="47">
        <f>Q15</f>
      </c>
      <c r="I7" s="48">
        <f>P15</f>
      </c>
      <c r="J7" s="49"/>
      <c r="K7" s="50"/>
      <c r="L7" s="47"/>
      <c r="M7" s="48"/>
      <c r="N7" s="51">
        <f>IF(SUM(D7:M7)=0,"",COUNTIF(K4:K7,"3"))</f>
        <v>0</v>
      </c>
      <c r="O7" s="52">
        <f>IF(SUM(E7:N7)=0,"",COUNTIF(J4:J7,"3"))</f>
        <v>2</v>
      </c>
      <c r="P7" s="53">
        <f>IF(SUM(D7:M8)=0,"",SUM(K4:K7))</f>
        <v>0</v>
      </c>
      <c r="Q7" s="54">
        <f>IF(SUM(D7:M7)=0,"",SUM(J4:J7))</f>
        <v>6</v>
      </c>
      <c r="R7" s="325">
        <v>3</v>
      </c>
      <c r="S7" s="326"/>
      <c r="U7" s="35">
        <f>+V11+V12+V15</f>
        <v>20</v>
      </c>
      <c r="V7" s="36">
        <f>+U11+U12+U15</f>
        <v>67</v>
      </c>
      <c r="W7" s="37">
        <f>+U7-V7</f>
        <v>-47</v>
      </c>
    </row>
    <row r="8" spans="1:24" ht="15.75" thickTop="1">
      <c r="A8" s="55"/>
      <c r="B8" s="56" t="s">
        <v>90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  <c r="S8" s="59"/>
      <c r="U8" s="60"/>
      <c r="V8" s="61" t="s">
        <v>91</v>
      </c>
      <c r="W8" s="62">
        <f>SUM(W4:W7)</f>
        <v>0</v>
      </c>
      <c r="X8" s="61" t="str">
        <f>IF(W8=0,"OK","Virhe")</f>
        <v>OK</v>
      </c>
    </row>
    <row r="9" spans="1:23" ht="15.75" thickBot="1">
      <c r="A9" s="63"/>
      <c r="B9" s="64" t="s">
        <v>92</v>
      </c>
      <c r="C9" s="65"/>
      <c r="D9" s="65"/>
      <c r="E9" s="66"/>
      <c r="F9" s="327" t="s">
        <v>93</v>
      </c>
      <c r="G9" s="328"/>
      <c r="H9" s="329" t="s">
        <v>94</v>
      </c>
      <c r="I9" s="328"/>
      <c r="J9" s="329" t="s">
        <v>95</v>
      </c>
      <c r="K9" s="328"/>
      <c r="L9" s="329" t="s">
        <v>96</v>
      </c>
      <c r="M9" s="328"/>
      <c r="N9" s="329" t="s">
        <v>97</v>
      </c>
      <c r="O9" s="328"/>
      <c r="P9" s="330" t="s">
        <v>98</v>
      </c>
      <c r="Q9" s="331"/>
      <c r="S9" s="67"/>
      <c r="U9" s="68" t="s">
        <v>88</v>
      </c>
      <c r="V9" s="69"/>
      <c r="W9" s="23" t="s">
        <v>89</v>
      </c>
    </row>
    <row r="10" spans="1:34" ht="15.75">
      <c r="A10" s="70" t="s">
        <v>99</v>
      </c>
      <c r="B10" s="71"/>
      <c r="C10" s="72">
        <f>IF(B6&gt;"",B6,"")</f>
      </c>
      <c r="D10" s="57"/>
      <c r="E10" s="73"/>
      <c r="F10" s="336"/>
      <c r="G10" s="337"/>
      <c r="H10" s="338"/>
      <c r="I10" s="333"/>
      <c r="J10" s="338"/>
      <c r="K10" s="333"/>
      <c r="L10" s="338"/>
      <c r="M10" s="333"/>
      <c r="N10" s="332"/>
      <c r="O10" s="333"/>
      <c r="P10" s="74">
        <f aca="true" t="shared" si="0" ref="P10:P15">IF(COUNT(F10:N10)=0,"",COUNTIF(F10:N10,"&gt;=0"))</f>
      </c>
      <c r="Q10" s="75">
        <f aca="true" t="shared" si="1" ref="Q10:Q15">IF(COUNT(F10:N10)=0,"",(IF(LEFT(F10,1)="-",1,0)+IF(LEFT(H10,1)="-",1,0)+IF(LEFT(J10,1)="-",1,0)+IF(LEFT(L10,1)="-",1,0)+IF(LEFT(N10,1)="-",1,0)))</f>
      </c>
      <c r="R10" s="76"/>
      <c r="S10" s="77"/>
      <c r="U10" s="78">
        <f aca="true" t="shared" si="2" ref="U10:V15">+Y10+AA10+AC10+AE10+AG10</f>
        <v>0</v>
      </c>
      <c r="V10" s="79">
        <f t="shared" si="2"/>
        <v>0</v>
      </c>
      <c r="W10" s="80">
        <f aca="true" t="shared" si="3" ref="W10:W15">+U10-V10</f>
        <v>0</v>
      </c>
      <c r="Y10" s="81">
        <f>IF(F10="",0,IF(LEFT(F10,1)="-",ABS(F10),(IF(F10&gt;9,F10+2,11))))</f>
        <v>0</v>
      </c>
      <c r="Z10" s="82">
        <f aca="true" t="shared" si="4" ref="Z10:Z15">IF(F10="",0,IF(LEFT(F10,1)="-",(IF(ABS(F10)&gt;9,(ABS(F10)+2),11)),F10))</f>
        <v>0</v>
      </c>
      <c r="AA10" s="81">
        <f>IF(H10="",0,IF(LEFT(H10,1)="-",ABS(H10),(IF(H10&gt;9,H10+2,11))))</f>
        <v>0</v>
      </c>
      <c r="AB10" s="82">
        <f aca="true" t="shared" si="5" ref="AB10:AB15">IF(H10="",0,IF(LEFT(H10,1)="-",(IF(ABS(H10)&gt;9,(ABS(H10)+2),11)),H10))</f>
        <v>0</v>
      </c>
      <c r="AC10" s="81">
        <f>IF(J10="",0,IF(LEFT(J10,1)="-",ABS(J10),(IF(J10&gt;9,J10+2,11))))</f>
        <v>0</v>
      </c>
      <c r="AD10" s="82">
        <f aca="true" t="shared" si="6" ref="AD10:AD15">IF(J10="",0,IF(LEFT(J10,1)="-",(IF(ABS(J10)&gt;9,(ABS(J10)+2),11)),J10))</f>
        <v>0</v>
      </c>
      <c r="AE10" s="81">
        <f>IF(L10="",0,IF(LEFT(L10,1)="-",ABS(L10),(IF(L10&gt;9,L10+2,11))))</f>
        <v>0</v>
      </c>
      <c r="AF10" s="82">
        <f aca="true" t="shared" si="7" ref="AF10:AF15">IF(L10="",0,IF(LEFT(L10,1)="-",(IF(ABS(L10)&gt;9,(ABS(L10)+2),11)),L10))</f>
        <v>0</v>
      </c>
      <c r="AG10" s="81">
        <f aca="true" t="shared" si="8" ref="AG10:AG15">IF(N10="",0,IF(LEFT(N10,1)="-",ABS(N10),(IF(N10&gt;9,N10+2,11))))</f>
        <v>0</v>
      </c>
      <c r="AH10" s="82">
        <f aca="true" t="shared" si="9" ref="AH10:AH15">IF(N10="",0,IF(LEFT(N10,1)="-",(IF(ABS(N10)&gt;9,(ABS(N10)+2),11)),N10))</f>
        <v>0</v>
      </c>
    </row>
    <row r="11" spans="1:34" ht="15.75">
      <c r="A11" s="70" t="s">
        <v>100</v>
      </c>
      <c r="B11" s="71" t="str">
        <f>IF(B5&gt;"",B5,"")</f>
        <v>Annika Lundström</v>
      </c>
      <c r="C11" s="83" t="str">
        <f>IF(B7&gt;"",B7,"")</f>
        <v>Fanni Kannisto</v>
      </c>
      <c r="D11" s="84"/>
      <c r="E11" s="73"/>
      <c r="F11" s="334">
        <v>2</v>
      </c>
      <c r="G11" s="335"/>
      <c r="H11" s="334">
        <v>3</v>
      </c>
      <c r="I11" s="335"/>
      <c r="J11" s="334">
        <v>10</v>
      </c>
      <c r="K11" s="335"/>
      <c r="L11" s="334"/>
      <c r="M11" s="335"/>
      <c r="N11" s="334"/>
      <c r="O11" s="335"/>
      <c r="P11" s="74">
        <f t="shared" si="0"/>
        <v>3</v>
      </c>
      <c r="Q11" s="75">
        <f t="shared" si="1"/>
        <v>0</v>
      </c>
      <c r="R11" s="85"/>
      <c r="S11" s="86"/>
      <c r="U11" s="78">
        <f t="shared" si="2"/>
        <v>34</v>
      </c>
      <c r="V11" s="79">
        <f t="shared" si="2"/>
        <v>15</v>
      </c>
      <c r="W11" s="80">
        <f t="shared" si="3"/>
        <v>19</v>
      </c>
      <c r="Y11" s="87">
        <f>IF(F11="",0,IF(LEFT(F11,1)="-",ABS(F11),(IF(F11&gt;9,F11+2,11))))</f>
        <v>11</v>
      </c>
      <c r="Z11" s="88">
        <f t="shared" si="4"/>
        <v>2</v>
      </c>
      <c r="AA11" s="87">
        <f>IF(H11="",0,IF(LEFT(H11,1)="-",ABS(H11),(IF(H11&gt;9,H11+2,11))))</f>
        <v>11</v>
      </c>
      <c r="AB11" s="88">
        <f t="shared" si="5"/>
        <v>3</v>
      </c>
      <c r="AC11" s="87">
        <f>IF(J11="",0,IF(LEFT(J11,1)="-",ABS(J11),(IF(J11&gt;9,J11+2,11))))</f>
        <v>12</v>
      </c>
      <c r="AD11" s="88">
        <f t="shared" si="6"/>
        <v>10</v>
      </c>
      <c r="AE11" s="87">
        <f>IF(L11="",0,IF(LEFT(L11,1)="-",ABS(L11),(IF(L11&gt;9,L11+2,11))))</f>
        <v>0</v>
      </c>
      <c r="AF11" s="88">
        <f t="shared" si="7"/>
        <v>0</v>
      </c>
      <c r="AG11" s="87">
        <f t="shared" si="8"/>
        <v>0</v>
      </c>
      <c r="AH11" s="88">
        <f t="shared" si="9"/>
        <v>0</v>
      </c>
    </row>
    <row r="12" spans="1:34" ht="16.5" thickBot="1">
      <c r="A12" s="70" t="s">
        <v>101</v>
      </c>
      <c r="B12" s="89" t="str">
        <f>IF(B4&gt;"",B4,"")</f>
        <v>Viivi-Mari Vastavuo</v>
      </c>
      <c r="C12" s="90" t="str">
        <f>IF(B7&gt;"",B7,"")</f>
        <v>Fanni Kannisto</v>
      </c>
      <c r="D12" s="65"/>
      <c r="E12" s="66"/>
      <c r="F12" s="339">
        <v>0</v>
      </c>
      <c r="G12" s="340"/>
      <c r="H12" s="339">
        <v>3</v>
      </c>
      <c r="I12" s="340"/>
      <c r="J12" s="339">
        <v>2</v>
      </c>
      <c r="K12" s="340"/>
      <c r="L12" s="339"/>
      <c r="M12" s="340"/>
      <c r="N12" s="339"/>
      <c r="O12" s="340"/>
      <c r="P12" s="74">
        <f t="shared" si="0"/>
        <v>3</v>
      </c>
      <c r="Q12" s="75">
        <f t="shared" si="1"/>
        <v>0</v>
      </c>
      <c r="R12" s="85"/>
      <c r="S12" s="86"/>
      <c r="U12" s="78">
        <f t="shared" si="2"/>
        <v>33</v>
      </c>
      <c r="V12" s="79">
        <f t="shared" si="2"/>
        <v>5</v>
      </c>
      <c r="W12" s="80">
        <f t="shared" si="3"/>
        <v>28</v>
      </c>
      <c r="Y12" s="87">
        <f aca="true" t="shared" si="10" ref="Y12:AE15">IF(F12="",0,IF(LEFT(F12,1)="-",ABS(F12),(IF(F12&gt;9,F12+2,11))))</f>
        <v>11</v>
      </c>
      <c r="Z12" s="88">
        <f t="shared" si="4"/>
        <v>0</v>
      </c>
      <c r="AA12" s="87">
        <f t="shared" si="10"/>
        <v>11</v>
      </c>
      <c r="AB12" s="88">
        <f t="shared" si="5"/>
        <v>3</v>
      </c>
      <c r="AC12" s="87">
        <f t="shared" si="10"/>
        <v>11</v>
      </c>
      <c r="AD12" s="88">
        <f t="shared" si="6"/>
        <v>2</v>
      </c>
      <c r="AE12" s="87">
        <f t="shared" si="10"/>
        <v>0</v>
      </c>
      <c r="AF12" s="88">
        <f t="shared" si="7"/>
        <v>0</v>
      </c>
      <c r="AG12" s="87">
        <f t="shared" si="8"/>
        <v>0</v>
      </c>
      <c r="AH12" s="88">
        <f t="shared" si="9"/>
        <v>0</v>
      </c>
    </row>
    <row r="13" spans="1:34" ht="15.75">
      <c r="A13" s="70" t="s">
        <v>102</v>
      </c>
      <c r="B13" s="71"/>
      <c r="C13" s="83">
        <f>IF(B6&gt;"",B6,"")</f>
      </c>
      <c r="D13" s="57"/>
      <c r="E13" s="73"/>
      <c r="F13" s="338"/>
      <c r="G13" s="333"/>
      <c r="H13" s="338"/>
      <c r="I13" s="333"/>
      <c r="J13" s="338"/>
      <c r="K13" s="333"/>
      <c r="L13" s="338"/>
      <c r="M13" s="333"/>
      <c r="N13" s="338"/>
      <c r="O13" s="333"/>
      <c r="P13" s="74">
        <f t="shared" si="0"/>
      </c>
      <c r="Q13" s="75">
        <f t="shared" si="1"/>
      </c>
      <c r="R13" s="85"/>
      <c r="S13" s="86"/>
      <c r="U13" s="78">
        <f t="shared" si="2"/>
        <v>0</v>
      </c>
      <c r="V13" s="79">
        <f t="shared" si="2"/>
        <v>0</v>
      </c>
      <c r="W13" s="80">
        <f t="shared" si="3"/>
        <v>0</v>
      </c>
      <c r="Y13" s="87">
        <f t="shared" si="10"/>
        <v>0</v>
      </c>
      <c r="Z13" s="88">
        <f t="shared" si="4"/>
        <v>0</v>
      </c>
      <c r="AA13" s="87">
        <f t="shared" si="10"/>
        <v>0</v>
      </c>
      <c r="AB13" s="88">
        <f t="shared" si="5"/>
        <v>0</v>
      </c>
      <c r="AC13" s="87">
        <f t="shared" si="10"/>
        <v>0</v>
      </c>
      <c r="AD13" s="88">
        <f t="shared" si="6"/>
        <v>0</v>
      </c>
      <c r="AE13" s="87">
        <f t="shared" si="10"/>
        <v>0</v>
      </c>
      <c r="AF13" s="88">
        <f t="shared" si="7"/>
        <v>0</v>
      </c>
      <c r="AG13" s="87">
        <f t="shared" si="8"/>
        <v>0</v>
      </c>
      <c r="AH13" s="88">
        <f t="shared" si="9"/>
        <v>0</v>
      </c>
    </row>
    <row r="14" spans="1:34" ht="15.75">
      <c r="A14" s="70" t="s">
        <v>103</v>
      </c>
      <c r="B14" s="71" t="str">
        <f>IF(B4&gt;"",B4,"")</f>
        <v>Viivi-Mari Vastavuo</v>
      </c>
      <c r="C14" s="83" t="str">
        <f>IF(B5&gt;"",B5,"")</f>
        <v>Annika Lundström</v>
      </c>
      <c r="D14" s="84"/>
      <c r="E14" s="73"/>
      <c r="F14" s="334">
        <v>3</v>
      </c>
      <c r="G14" s="335"/>
      <c r="H14" s="334">
        <v>8</v>
      </c>
      <c r="I14" s="335"/>
      <c r="J14" s="343">
        <v>5</v>
      </c>
      <c r="K14" s="335"/>
      <c r="L14" s="334"/>
      <c r="M14" s="335"/>
      <c r="N14" s="334"/>
      <c r="O14" s="335"/>
      <c r="P14" s="74">
        <f t="shared" si="0"/>
        <v>3</v>
      </c>
      <c r="Q14" s="75">
        <f t="shared" si="1"/>
        <v>0</v>
      </c>
      <c r="R14" s="85"/>
      <c r="S14" s="86"/>
      <c r="U14" s="78">
        <f t="shared" si="2"/>
        <v>33</v>
      </c>
      <c r="V14" s="79">
        <f t="shared" si="2"/>
        <v>16</v>
      </c>
      <c r="W14" s="80">
        <f t="shared" si="3"/>
        <v>17</v>
      </c>
      <c r="Y14" s="87">
        <f t="shared" si="10"/>
        <v>11</v>
      </c>
      <c r="Z14" s="88">
        <f t="shared" si="4"/>
        <v>3</v>
      </c>
      <c r="AA14" s="87">
        <f t="shared" si="10"/>
        <v>11</v>
      </c>
      <c r="AB14" s="88">
        <f t="shared" si="5"/>
        <v>8</v>
      </c>
      <c r="AC14" s="87">
        <f t="shared" si="10"/>
        <v>11</v>
      </c>
      <c r="AD14" s="88">
        <f t="shared" si="6"/>
        <v>5</v>
      </c>
      <c r="AE14" s="87">
        <f t="shared" si="10"/>
        <v>0</v>
      </c>
      <c r="AF14" s="88">
        <f t="shared" si="7"/>
        <v>0</v>
      </c>
      <c r="AG14" s="87">
        <f t="shared" si="8"/>
        <v>0</v>
      </c>
      <c r="AH14" s="88">
        <f t="shared" si="9"/>
        <v>0</v>
      </c>
    </row>
    <row r="15" spans="1:34" ht="16.5" thickBot="1">
      <c r="A15" s="91" t="s">
        <v>104</v>
      </c>
      <c r="B15" s="92">
        <f>IF(B6&gt;"",B6,"")</f>
      </c>
      <c r="C15" s="93"/>
      <c r="D15" s="94"/>
      <c r="E15" s="95"/>
      <c r="F15" s="341"/>
      <c r="G15" s="342"/>
      <c r="H15" s="341"/>
      <c r="I15" s="342"/>
      <c r="J15" s="341"/>
      <c r="K15" s="342"/>
      <c r="L15" s="341"/>
      <c r="M15" s="342"/>
      <c r="N15" s="341"/>
      <c r="O15" s="342"/>
      <c r="P15" s="96">
        <f t="shared" si="0"/>
      </c>
      <c r="Q15" s="97">
        <f t="shared" si="1"/>
      </c>
      <c r="R15" s="98"/>
      <c r="S15" s="99"/>
      <c r="U15" s="78">
        <f t="shared" si="2"/>
        <v>0</v>
      </c>
      <c r="V15" s="79">
        <f t="shared" si="2"/>
        <v>0</v>
      </c>
      <c r="W15" s="80">
        <f t="shared" si="3"/>
        <v>0</v>
      </c>
      <c r="Y15" s="100">
        <f t="shared" si="10"/>
        <v>0</v>
      </c>
      <c r="Z15" s="101">
        <f t="shared" si="4"/>
        <v>0</v>
      </c>
      <c r="AA15" s="100">
        <f t="shared" si="10"/>
        <v>0</v>
      </c>
      <c r="AB15" s="101">
        <f t="shared" si="5"/>
        <v>0</v>
      </c>
      <c r="AC15" s="100">
        <f t="shared" si="10"/>
        <v>0</v>
      </c>
      <c r="AD15" s="101">
        <f t="shared" si="6"/>
        <v>0</v>
      </c>
      <c r="AE15" s="100">
        <f t="shared" si="10"/>
        <v>0</v>
      </c>
      <c r="AF15" s="101">
        <f t="shared" si="7"/>
        <v>0</v>
      </c>
      <c r="AG15" s="100">
        <f t="shared" si="8"/>
        <v>0</v>
      </c>
      <c r="AH15" s="101">
        <f t="shared" si="9"/>
        <v>0</v>
      </c>
    </row>
    <row r="16" spans="1:3" ht="13.5" thickTop="1">
      <c r="A16" t="s">
        <v>87</v>
      </c>
      <c r="B16" t="s">
        <v>122</v>
      </c>
      <c r="C16" t="s">
        <v>2</v>
      </c>
    </row>
    <row r="17" spans="1:3" ht="12.75">
      <c r="A17">
        <v>1</v>
      </c>
      <c r="B17" s="205" t="s">
        <v>25</v>
      </c>
      <c r="C17" t="s">
        <v>8</v>
      </c>
    </row>
    <row r="18" spans="1:3" ht="12.75">
      <c r="A18">
        <v>2</v>
      </c>
      <c r="B18" s="205" t="s">
        <v>47</v>
      </c>
      <c r="C18" t="s">
        <v>8</v>
      </c>
    </row>
    <row r="19" spans="1:3" ht="12.75">
      <c r="A19">
        <v>3</v>
      </c>
      <c r="B19" s="205" t="s">
        <v>69</v>
      </c>
      <c r="C19" t="s">
        <v>3</v>
      </c>
    </row>
  </sheetData>
  <mergeCells count="53"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N10:O10"/>
    <mergeCell ref="F11:G11"/>
    <mergeCell ref="H11:I11"/>
    <mergeCell ref="J11:K11"/>
    <mergeCell ref="L11:M11"/>
    <mergeCell ref="N11:O11"/>
    <mergeCell ref="F10:G10"/>
    <mergeCell ref="H10:I10"/>
    <mergeCell ref="J10:K10"/>
    <mergeCell ref="L10:M10"/>
    <mergeCell ref="R6:S6"/>
    <mergeCell ref="R7:S7"/>
    <mergeCell ref="F9:G9"/>
    <mergeCell ref="H9:I9"/>
    <mergeCell ref="J9:K9"/>
    <mergeCell ref="L9:M9"/>
    <mergeCell ref="N9:O9"/>
    <mergeCell ref="P9:Q9"/>
    <mergeCell ref="L3:M3"/>
    <mergeCell ref="R3:S3"/>
    <mergeCell ref="R4:S4"/>
    <mergeCell ref="R5:S5"/>
    <mergeCell ref="D3:E3"/>
    <mergeCell ref="F3:G3"/>
    <mergeCell ref="H3:I3"/>
    <mergeCell ref="J3:K3"/>
    <mergeCell ref="J1:M1"/>
    <mergeCell ref="N1:P1"/>
    <mergeCell ref="Q1:S1"/>
    <mergeCell ref="D2:F2"/>
    <mergeCell ref="G2:I2"/>
    <mergeCell ref="J2:M2"/>
    <mergeCell ref="Q2:S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workbookViewId="0" topLeftCell="A1">
      <selection activeCell="A16" sqref="A16:IV16"/>
    </sheetView>
  </sheetViews>
  <sheetFormatPr defaultColWidth="9.140625" defaultRowHeight="12.75"/>
  <cols>
    <col min="1" max="1" width="3.7109375" style="0" customWidth="1"/>
    <col min="2" max="2" width="4.140625" style="0" customWidth="1"/>
    <col min="3" max="3" width="21.00390625" style="0" customWidth="1"/>
    <col min="4" max="4" width="13.00390625" style="0" customWidth="1"/>
    <col min="5" max="9" width="17.140625" style="0" customWidth="1"/>
  </cols>
  <sheetData>
    <row r="1" spans="1:10" ht="18">
      <c r="A1" s="175"/>
      <c r="B1" s="176" t="s">
        <v>151</v>
      </c>
      <c r="C1" s="177"/>
      <c r="D1" s="177"/>
      <c r="E1" s="178"/>
      <c r="F1" s="179"/>
      <c r="G1" s="180"/>
      <c r="H1" s="180"/>
      <c r="I1" s="181"/>
      <c r="J1" s="181"/>
    </row>
    <row r="2" spans="1:10" ht="15">
      <c r="A2" s="175"/>
      <c r="B2" s="182" t="s">
        <v>275</v>
      </c>
      <c r="C2" s="183"/>
      <c r="D2" s="183"/>
      <c r="E2" s="184"/>
      <c r="F2" s="179"/>
      <c r="G2" s="180"/>
      <c r="H2" s="180"/>
      <c r="I2" s="181"/>
      <c r="J2" s="181"/>
    </row>
    <row r="3" spans="1:10" ht="15.75" thickBot="1">
      <c r="A3" s="175"/>
      <c r="B3" s="185"/>
      <c r="C3" s="186"/>
      <c r="D3" s="186"/>
      <c r="E3" s="187"/>
      <c r="F3" s="179"/>
      <c r="G3" s="180"/>
      <c r="H3" s="180"/>
      <c r="I3" s="181"/>
      <c r="J3" s="181"/>
    </row>
    <row r="4" spans="1:10" ht="12.75">
      <c r="A4" s="188"/>
      <c r="B4" s="189"/>
      <c r="C4" s="189"/>
      <c r="D4" s="189"/>
      <c r="E4" s="190"/>
      <c r="F4" s="180"/>
      <c r="G4" s="180"/>
      <c r="H4" s="180"/>
      <c r="I4" s="181"/>
      <c r="J4" s="181"/>
    </row>
    <row r="5" spans="1:10" ht="12.75">
      <c r="A5" s="191"/>
      <c r="B5" s="191" t="s">
        <v>121</v>
      </c>
      <c r="C5" s="191" t="s">
        <v>122</v>
      </c>
      <c r="D5" s="191" t="s">
        <v>2</v>
      </c>
      <c r="E5" s="179"/>
      <c r="F5" s="180"/>
      <c r="G5" s="180"/>
      <c r="H5" s="180"/>
      <c r="I5" s="180"/>
      <c r="J5" s="181"/>
    </row>
    <row r="6" spans="1:10" ht="12.75">
      <c r="A6" s="192" t="s">
        <v>80</v>
      </c>
      <c r="B6" s="192" t="s">
        <v>192</v>
      </c>
      <c r="C6" s="192" t="s">
        <v>32</v>
      </c>
      <c r="D6" s="192" t="s">
        <v>33</v>
      </c>
      <c r="E6" s="193" t="s">
        <v>32</v>
      </c>
      <c r="F6" s="194"/>
      <c r="G6" s="194"/>
      <c r="H6" s="194"/>
      <c r="I6" s="194"/>
      <c r="J6" s="195"/>
    </row>
    <row r="7" spans="1:10" ht="12.75">
      <c r="A7" s="192" t="s">
        <v>81</v>
      </c>
      <c r="B7" s="192"/>
      <c r="C7" s="192"/>
      <c r="D7" s="192"/>
      <c r="E7" s="196"/>
      <c r="F7" s="193" t="s">
        <v>32</v>
      </c>
      <c r="G7" s="194"/>
      <c r="H7" s="194"/>
      <c r="I7" s="194"/>
      <c r="J7" s="195"/>
    </row>
    <row r="8" spans="1:10" ht="12.75">
      <c r="A8" s="197" t="s">
        <v>82</v>
      </c>
      <c r="B8" s="197"/>
      <c r="C8" s="197"/>
      <c r="D8" s="197"/>
      <c r="E8" s="198" t="s">
        <v>44</v>
      </c>
      <c r="F8" s="196" t="s">
        <v>277</v>
      </c>
      <c r="G8" s="199"/>
      <c r="H8" s="194"/>
      <c r="I8" s="194"/>
      <c r="J8" s="195"/>
    </row>
    <row r="9" spans="1:10" ht="12.75">
      <c r="A9" s="197" t="s">
        <v>83</v>
      </c>
      <c r="B9" s="197" t="s">
        <v>193</v>
      </c>
      <c r="C9" s="197" t="s">
        <v>44</v>
      </c>
      <c r="D9" s="197" t="s">
        <v>8</v>
      </c>
      <c r="E9" s="200"/>
      <c r="F9" s="201"/>
      <c r="G9" s="193" t="s">
        <v>32</v>
      </c>
      <c r="H9" s="194"/>
      <c r="I9" s="194"/>
      <c r="J9" s="195"/>
    </row>
    <row r="10" spans="1:10" ht="12.75">
      <c r="A10" s="192" t="s">
        <v>106</v>
      </c>
      <c r="B10" s="192" t="s">
        <v>194</v>
      </c>
      <c r="C10" s="192" t="s">
        <v>12</v>
      </c>
      <c r="D10" s="192" t="s">
        <v>68</v>
      </c>
      <c r="E10" s="193" t="s">
        <v>12</v>
      </c>
      <c r="F10" s="201"/>
      <c r="G10" s="196" t="s">
        <v>279</v>
      </c>
      <c r="H10" s="199"/>
      <c r="I10" s="194"/>
      <c r="J10" s="195"/>
    </row>
    <row r="11" spans="1:10" ht="12.75">
      <c r="A11" s="192" t="s">
        <v>124</v>
      </c>
      <c r="B11" s="192"/>
      <c r="C11" s="192"/>
      <c r="D11" s="192"/>
      <c r="E11" s="196"/>
      <c r="F11" s="198" t="s">
        <v>12</v>
      </c>
      <c r="G11" s="202"/>
      <c r="H11" s="199"/>
      <c r="I11" s="194"/>
      <c r="J11" s="195"/>
    </row>
    <row r="12" spans="1:10" ht="12.75">
      <c r="A12" s="197" t="s">
        <v>125</v>
      </c>
      <c r="B12" s="197"/>
      <c r="C12" s="197"/>
      <c r="D12" s="197"/>
      <c r="E12" s="198" t="s">
        <v>15</v>
      </c>
      <c r="F12" s="200" t="s">
        <v>278</v>
      </c>
      <c r="G12" s="201"/>
      <c r="H12" s="199"/>
      <c r="I12" s="194"/>
      <c r="J12" s="195"/>
    </row>
    <row r="13" spans="1:10" ht="12.75">
      <c r="A13" s="197" t="s">
        <v>126</v>
      </c>
      <c r="B13" s="197" t="s">
        <v>105</v>
      </c>
      <c r="C13" s="197" t="s">
        <v>15</v>
      </c>
      <c r="D13" s="197" t="s">
        <v>14</v>
      </c>
      <c r="E13" s="200"/>
      <c r="F13" s="194"/>
      <c r="G13" s="201"/>
      <c r="H13" s="193" t="s">
        <v>32</v>
      </c>
      <c r="I13" s="213"/>
      <c r="J13" s="195"/>
    </row>
    <row r="14" spans="1:10" ht="12.75">
      <c r="A14" s="203"/>
      <c r="B14" s="203"/>
      <c r="C14" s="203"/>
      <c r="D14" s="203"/>
      <c r="E14" s="194"/>
      <c r="F14" s="194"/>
      <c r="G14" s="201"/>
      <c r="H14" s="207" t="s">
        <v>280</v>
      </c>
      <c r="I14" s="214"/>
      <c r="J14" s="212"/>
    </row>
    <row r="15" spans="1:10" ht="12.75">
      <c r="A15" s="192" t="s">
        <v>127</v>
      </c>
      <c r="B15" s="192" t="s">
        <v>195</v>
      </c>
      <c r="C15" s="192" t="s">
        <v>13</v>
      </c>
      <c r="D15" s="192" t="s">
        <v>14</v>
      </c>
      <c r="E15" s="193" t="s">
        <v>13</v>
      </c>
      <c r="F15" s="194"/>
      <c r="G15" s="201"/>
      <c r="H15" s="208"/>
      <c r="I15" s="214"/>
      <c r="J15" s="212"/>
    </row>
    <row r="16" spans="1:10" ht="12.75">
      <c r="A16" s="192" t="s">
        <v>128</v>
      </c>
      <c r="B16" s="192"/>
      <c r="C16" s="192"/>
      <c r="D16" s="192"/>
      <c r="E16" s="196"/>
      <c r="F16" s="193" t="s">
        <v>13</v>
      </c>
      <c r="G16" s="201"/>
      <c r="H16" s="208"/>
      <c r="I16" s="214"/>
      <c r="J16" s="212"/>
    </row>
    <row r="17" spans="1:10" ht="12.75">
      <c r="A17" s="197" t="s">
        <v>129</v>
      </c>
      <c r="B17" s="197"/>
      <c r="C17" s="197"/>
      <c r="D17" s="197"/>
      <c r="E17" s="198" t="s">
        <v>22</v>
      </c>
      <c r="F17" s="196" t="s">
        <v>235</v>
      </c>
      <c r="G17" s="202"/>
      <c r="H17" s="208"/>
      <c r="I17" s="214"/>
      <c r="J17" s="212"/>
    </row>
    <row r="18" spans="1:10" ht="12.75">
      <c r="A18" s="197" t="s">
        <v>130</v>
      </c>
      <c r="B18" s="197" t="s">
        <v>196</v>
      </c>
      <c r="C18" s="197" t="s">
        <v>22</v>
      </c>
      <c r="D18" s="197" t="s">
        <v>117</v>
      </c>
      <c r="E18" s="200"/>
      <c r="F18" s="201"/>
      <c r="G18" s="193" t="s">
        <v>13</v>
      </c>
      <c r="H18" s="208"/>
      <c r="I18" s="214"/>
      <c r="J18" s="212"/>
    </row>
    <row r="19" spans="1:10" ht="12.75">
      <c r="A19" s="192" t="s">
        <v>131</v>
      </c>
      <c r="B19" s="192" t="s">
        <v>276</v>
      </c>
      <c r="C19" s="192" t="s">
        <v>48</v>
      </c>
      <c r="D19" s="192" t="s">
        <v>8</v>
      </c>
      <c r="E19" s="193" t="s">
        <v>48</v>
      </c>
      <c r="F19" s="201"/>
      <c r="G19" s="200" t="s">
        <v>281</v>
      </c>
      <c r="H19" s="209"/>
      <c r="I19" s="214"/>
      <c r="J19" s="212"/>
    </row>
    <row r="20" spans="1:10" ht="12.75">
      <c r="A20" s="192" t="s">
        <v>132</v>
      </c>
      <c r="B20" s="192"/>
      <c r="C20" s="192"/>
      <c r="D20" s="192"/>
      <c r="E20" s="196"/>
      <c r="F20" s="193" t="s">
        <v>48</v>
      </c>
      <c r="G20" s="199"/>
      <c r="H20" s="209"/>
      <c r="I20" s="214"/>
      <c r="J20" s="212"/>
    </row>
    <row r="21" spans="1:10" ht="12.75">
      <c r="A21" s="197" t="s">
        <v>133</v>
      </c>
      <c r="B21" s="197"/>
      <c r="C21" s="197"/>
      <c r="D21" s="197"/>
      <c r="E21" s="198" t="s">
        <v>26</v>
      </c>
      <c r="F21" s="200" t="s">
        <v>282</v>
      </c>
      <c r="G21" s="194"/>
      <c r="H21" s="209"/>
      <c r="I21" s="214"/>
      <c r="J21" s="212"/>
    </row>
    <row r="22" spans="1:10" ht="12.75">
      <c r="A22" s="197" t="s">
        <v>134</v>
      </c>
      <c r="B22" s="197" t="s">
        <v>197</v>
      </c>
      <c r="C22" s="197" t="s">
        <v>26</v>
      </c>
      <c r="D22" s="197" t="s">
        <v>117</v>
      </c>
      <c r="E22" s="200"/>
      <c r="F22" s="194"/>
      <c r="G22" s="194"/>
      <c r="H22" s="209"/>
      <c r="I22" s="214"/>
      <c r="J22" s="212"/>
    </row>
    <row r="23" spans="1:10" ht="12.75">
      <c r="A23" s="203"/>
      <c r="B23" s="203"/>
      <c r="C23" s="203"/>
      <c r="D23" s="203"/>
      <c r="E23" s="194"/>
      <c r="F23" s="194"/>
      <c r="G23" s="194"/>
      <c r="H23" s="209"/>
      <c r="I23" s="215"/>
      <c r="J23" s="212"/>
    </row>
    <row r="24" spans="1:10" ht="12.75">
      <c r="A24" s="204"/>
      <c r="B24">
        <v>1</v>
      </c>
      <c r="C24" t="s">
        <v>295</v>
      </c>
      <c r="E24" s="195"/>
      <c r="F24" s="195"/>
      <c r="G24" s="195"/>
      <c r="H24" s="210"/>
      <c r="I24" s="216"/>
      <c r="J24" s="212"/>
    </row>
    <row r="25" spans="2:3" ht="12.75">
      <c r="B25">
        <v>7</v>
      </c>
      <c r="C25" t="s">
        <v>154</v>
      </c>
    </row>
    <row r="26" spans="2:3" ht="12.75">
      <c r="B26">
        <v>9</v>
      </c>
      <c r="C26" t="s">
        <v>155</v>
      </c>
    </row>
    <row r="27" spans="2:3" ht="12.75">
      <c r="B27">
        <v>2</v>
      </c>
      <c r="C27" t="s">
        <v>296</v>
      </c>
    </row>
    <row r="28" spans="2:3" ht="12.75">
      <c r="B28">
        <v>1</v>
      </c>
      <c r="C28" t="s">
        <v>297</v>
      </c>
    </row>
    <row r="29" spans="2:4" ht="12.75">
      <c r="B29" t="s">
        <v>87</v>
      </c>
      <c r="C29" t="s">
        <v>122</v>
      </c>
      <c r="D29" t="s">
        <v>2</v>
      </c>
    </row>
    <row r="30" spans="2:4" ht="12.75">
      <c r="B30">
        <v>1</v>
      </c>
      <c r="C30" s="205" t="s">
        <v>32</v>
      </c>
      <c r="D30" t="s">
        <v>33</v>
      </c>
    </row>
    <row r="31" spans="2:4" ht="12.75">
      <c r="B31">
        <v>2</v>
      </c>
      <c r="C31" s="205" t="s">
        <v>13</v>
      </c>
      <c r="D31" t="s">
        <v>14</v>
      </c>
    </row>
    <row r="32" spans="2:4" ht="12.75">
      <c r="B32">
        <v>3</v>
      </c>
      <c r="C32" s="205" t="s">
        <v>12</v>
      </c>
      <c r="D32" t="s">
        <v>68</v>
      </c>
    </row>
    <row r="33" spans="2:4" ht="12.75">
      <c r="B33">
        <v>3</v>
      </c>
      <c r="C33" s="206" t="s">
        <v>48</v>
      </c>
      <c r="D33" t="s">
        <v>8</v>
      </c>
    </row>
    <row r="34" spans="2:4" ht="12.75">
      <c r="B34">
        <v>5</v>
      </c>
      <c r="C34" s="205" t="s">
        <v>44</v>
      </c>
      <c r="D34" t="s">
        <v>8</v>
      </c>
    </row>
    <row r="35" spans="2:4" ht="12.75">
      <c r="B35">
        <v>5</v>
      </c>
      <c r="C35" s="206" t="s">
        <v>15</v>
      </c>
      <c r="D35" t="s">
        <v>14</v>
      </c>
    </row>
    <row r="36" spans="2:4" ht="12.75">
      <c r="B36">
        <v>5</v>
      </c>
      <c r="C36" s="205" t="s">
        <v>22</v>
      </c>
      <c r="D36" t="s">
        <v>23</v>
      </c>
    </row>
    <row r="37" spans="2:4" ht="12.75">
      <c r="B37">
        <v>5</v>
      </c>
      <c r="C37" s="206" t="s">
        <v>26</v>
      </c>
      <c r="D37" t="s">
        <v>23</v>
      </c>
    </row>
  </sheetData>
  <printOptions/>
  <pageMargins left="0" right="0" top="0" bottom="0" header="0" footer="0"/>
  <pageSetup orientation="landscape" paperSize="9" scale="107" r:id="rId1"/>
  <rowBreaks count="1" manualBreakCount="1"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workbookViewId="0" topLeftCell="A13">
      <selection activeCell="B42" sqref="B42"/>
    </sheetView>
  </sheetViews>
  <sheetFormatPr defaultColWidth="9.140625" defaultRowHeight="12.75"/>
  <cols>
    <col min="1" max="1" width="3.7109375" style="0" customWidth="1"/>
    <col min="2" max="2" width="4.140625" style="0" customWidth="1"/>
    <col min="3" max="3" width="21.00390625" style="0" customWidth="1"/>
    <col min="4" max="4" width="13.00390625" style="0" customWidth="1"/>
    <col min="5" max="9" width="17.140625" style="0" customWidth="1"/>
  </cols>
  <sheetData>
    <row r="1" spans="1:10" ht="18">
      <c r="A1" s="175"/>
      <c r="B1" s="176" t="s">
        <v>151</v>
      </c>
      <c r="C1" s="177"/>
      <c r="D1" s="177"/>
      <c r="E1" s="178"/>
      <c r="F1" s="179"/>
      <c r="G1" s="180"/>
      <c r="H1" s="180"/>
      <c r="I1" s="181"/>
      <c r="J1" s="181"/>
    </row>
    <row r="2" spans="1:10" ht="15">
      <c r="A2" s="175"/>
      <c r="B2" s="182" t="s">
        <v>157</v>
      </c>
      <c r="C2" s="183"/>
      <c r="D2" s="183"/>
      <c r="E2" s="184"/>
      <c r="F2" s="179"/>
      <c r="G2" s="180"/>
      <c r="H2" s="180"/>
      <c r="I2" s="181"/>
      <c r="J2" s="181"/>
    </row>
    <row r="3" spans="1:10" ht="15.75" thickBot="1">
      <c r="A3" s="175"/>
      <c r="B3" s="185" t="s">
        <v>153</v>
      </c>
      <c r="C3" s="186" t="s">
        <v>190</v>
      </c>
      <c r="D3" s="186"/>
      <c r="E3" s="187"/>
      <c r="F3" s="179"/>
      <c r="G3" s="180"/>
      <c r="H3" s="180"/>
      <c r="I3" s="181"/>
      <c r="J3" s="181"/>
    </row>
    <row r="4" spans="1:10" ht="12.75">
      <c r="A4" s="188"/>
      <c r="B4" s="189"/>
      <c r="C4" s="189"/>
      <c r="D4" s="189"/>
      <c r="E4" s="190"/>
      <c r="F4" s="180"/>
      <c r="G4" s="180"/>
      <c r="H4" s="180"/>
      <c r="I4" s="181"/>
      <c r="J4" s="181"/>
    </row>
    <row r="5" spans="1:10" ht="12.75">
      <c r="A5" s="191"/>
      <c r="B5" s="191" t="s">
        <v>121</v>
      </c>
      <c r="C5" s="191" t="s">
        <v>122</v>
      </c>
      <c r="D5" s="191" t="s">
        <v>2</v>
      </c>
      <c r="E5" s="179"/>
      <c r="F5" s="180"/>
      <c r="G5" s="180"/>
      <c r="H5" s="180"/>
      <c r="I5" s="180"/>
      <c r="J5" s="181"/>
    </row>
    <row r="6" spans="1:10" ht="12.75">
      <c r="A6" s="192" t="s">
        <v>80</v>
      </c>
      <c r="B6" s="192" t="s">
        <v>74</v>
      </c>
      <c r="C6" s="192" t="s">
        <v>26</v>
      </c>
      <c r="D6" s="192" t="s">
        <v>23</v>
      </c>
      <c r="E6" s="193" t="s">
        <v>26</v>
      </c>
      <c r="F6" s="194"/>
      <c r="G6" s="194"/>
      <c r="H6" s="194"/>
      <c r="I6" s="194"/>
      <c r="J6" s="195"/>
    </row>
    <row r="7" spans="1:10" ht="12.75">
      <c r="A7" s="192" t="s">
        <v>81</v>
      </c>
      <c r="B7" s="192"/>
      <c r="C7" s="192"/>
      <c r="D7" s="192"/>
      <c r="E7" s="196"/>
      <c r="F7" s="193" t="s">
        <v>26</v>
      </c>
      <c r="G7" s="194"/>
      <c r="H7" s="194"/>
      <c r="I7" s="194"/>
      <c r="J7" s="195"/>
    </row>
    <row r="8" spans="1:10" ht="12.75">
      <c r="A8" s="197" t="s">
        <v>82</v>
      </c>
      <c r="B8" s="197"/>
      <c r="C8" s="197"/>
      <c r="D8" s="197"/>
      <c r="E8" s="198" t="s">
        <v>31</v>
      </c>
      <c r="F8" s="196" t="s">
        <v>300</v>
      </c>
      <c r="G8" s="199"/>
      <c r="H8" s="194"/>
      <c r="I8" s="194"/>
      <c r="J8" s="195"/>
    </row>
    <row r="9" spans="1:10" ht="12.75">
      <c r="A9" s="197" t="s">
        <v>83</v>
      </c>
      <c r="B9" s="197" t="s">
        <v>105</v>
      </c>
      <c r="C9" s="197" t="s">
        <v>31</v>
      </c>
      <c r="D9" s="197" t="s">
        <v>66</v>
      </c>
      <c r="E9" s="200"/>
      <c r="F9" s="201"/>
      <c r="G9" s="193" t="s">
        <v>7</v>
      </c>
      <c r="H9" s="194"/>
      <c r="I9" s="194"/>
      <c r="J9" s="195"/>
    </row>
    <row r="10" spans="1:10" ht="12.75">
      <c r="A10" s="192" t="s">
        <v>106</v>
      </c>
      <c r="B10" s="192" t="s">
        <v>105</v>
      </c>
      <c r="C10" s="192" t="s">
        <v>7</v>
      </c>
      <c r="D10" s="192" t="s">
        <v>8</v>
      </c>
      <c r="E10" s="193" t="s">
        <v>7</v>
      </c>
      <c r="F10" s="201"/>
      <c r="G10" s="196" t="s">
        <v>301</v>
      </c>
      <c r="H10" s="199"/>
      <c r="I10" s="194"/>
      <c r="J10" s="195"/>
    </row>
    <row r="11" spans="1:10" ht="12.75">
      <c r="A11" s="192" t="s">
        <v>124</v>
      </c>
      <c r="B11" s="192"/>
      <c r="C11" s="192" t="s">
        <v>19</v>
      </c>
      <c r="D11" s="192" t="s">
        <v>3</v>
      </c>
      <c r="E11" s="196" t="s">
        <v>299</v>
      </c>
      <c r="F11" s="198" t="s">
        <v>7</v>
      </c>
      <c r="G11" s="202"/>
      <c r="H11" s="199"/>
      <c r="I11" s="194"/>
      <c r="J11" s="195"/>
    </row>
    <row r="12" spans="1:10" ht="12.75">
      <c r="A12" s="197" t="s">
        <v>125</v>
      </c>
      <c r="B12" s="197"/>
      <c r="C12" s="197"/>
      <c r="D12" s="197"/>
      <c r="E12" s="198" t="s">
        <v>298</v>
      </c>
      <c r="F12" s="200" t="s">
        <v>298</v>
      </c>
      <c r="G12" s="201"/>
      <c r="H12" s="199"/>
      <c r="I12" s="194"/>
      <c r="J12" s="195"/>
    </row>
    <row r="13" spans="1:10" ht="12.75">
      <c r="A13" s="197" t="s">
        <v>126</v>
      </c>
      <c r="B13" s="197" t="s">
        <v>105</v>
      </c>
      <c r="C13" s="197" t="s">
        <v>176</v>
      </c>
      <c r="D13" s="197" t="s">
        <v>17</v>
      </c>
      <c r="E13" s="200"/>
      <c r="F13" s="194"/>
      <c r="G13" s="201"/>
      <c r="H13" s="193" t="s">
        <v>7</v>
      </c>
      <c r="I13" s="194"/>
      <c r="J13" s="195"/>
    </row>
    <row r="14" spans="1:10" ht="12.75">
      <c r="A14" s="203"/>
      <c r="B14" s="203"/>
      <c r="C14" s="203"/>
      <c r="D14" s="203"/>
      <c r="E14" s="194"/>
      <c r="F14" s="194"/>
      <c r="G14" s="201"/>
      <c r="H14" s="196" t="s">
        <v>306</v>
      </c>
      <c r="I14" s="199"/>
      <c r="J14" s="195"/>
    </row>
    <row r="15" spans="1:10" ht="12.75">
      <c r="A15" s="192" t="s">
        <v>127</v>
      </c>
      <c r="B15" s="192" t="s">
        <v>74</v>
      </c>
      <c r="C15" s="192" t="s">
        <v>13</v>
      </c>
      <c r="D15" s="192" t="s">
        <v>14</v>
      </c>
      <c r="E15" s="193" t="s">
        <v>13</v>
      </c>
      <c r="F15" s="194"/>
      <c r="G15" s="201"/>
      <c r="H15" s="202"/>
      <c r="I15" s="199"/>
      <c r="J15" s="195"/>
    </row>
    <row r="16" spans="1:10" ht="12.75">
      <c r="A16" s="192" t="s">
        <v>128</v>
      </c>
      <c r="B16" s="192"/>
      <c r="C16" s="192"/>
      <c r="D16" s="192"/>
      <c r="E16" s="196"/>
      <c r="F16" s="193" t="s">
        <v>13</v>
      </c>
      <c r="G16" s="201"/>
      <c r="H16" s="202"/>
      <c r="I16" s="199"/>
      <c r="J16" s="195"/>
    </row>
    <row r="17" spans="1:10" ht="12.75">
      <c r="A17" s="197" t="s">
        <v>129</v>
      </c>
      <c r="B17" s="197" t="s">
        <v>115</v>
      </c>
      <c r="C17" s="197" t="s">
        <v>61</v>
      </c>
      <c r="D17" s="197" t="s">
        <v>23</v>
      </c>
      <c r="E17" s="198" t="s">
        <v>42</v>
      </c>
      <c r="F17" s="196" t="s">
        <v>303</v>
      </c>
      <c r="G17" s="202"/>
      <c r="H17" s="202"/>
      <c r="I17" s="199"/>
      <c r="J17" s="195"/>
    </row>
    <row r="18" spans="1:10" ht="12.75">
      <c r="A18" s="197" t="s">
        <v>130</v>
      </c>
      <c r="B18" s="197" t="s">
        <v>105</v>
      </c>
      <c r="C18" s="197" t="s">
        <v>42</v>
      </c>
      <c r="D18" s="197" t="s">
        <v>43</v>
      </c>
      <c r="E18" s="200" t="s">
        <v>302</v>
      </c>
      <c r="F18" s="201"/>
      <c r="G18" s="198" t="s">
        <v>48</v>
      </c>
      <c r="H18" s="202"/>
      <c r="I18" s="199"/>
      <c r="J18" s="195"/>
    </row>
    <row r="19" spans="1:10" ht="12.75">
      <c r="A19" s="192" t="s">
        <v>131</v>
      </c>
      <c r="B19" s="192" t="s">
        <v>105</v>
      </c>
      <c r="C19" s="192" t="s">
        <v>158</v>
      </c>
      <c r="D19" s="192" t="s">
        <v>3</v>
      </c>
      <c r="E19" s="193" t="s">
        <v>158</v>
      </c>
      <c r="F19" s="201"/>
      <c r="G19" s="200" t="s">
        <v>305</v>
      </c>
      <c r="H19" s="201"/>
      <c r="I19" s="199"/>
      <c r="J19" s="195"/>
    </row>
    <row r="20" spans="1:10" ht="12.75">
      <c r="A20" s="192" t="s">
        <v>132</v>
      </c>
      <c r="B20" s="192"/>
      <c r="C20" s="192"/>
      <c r="D20" s="192"/>
      <c r="E20" s="196"/>
      <c r="F20" s="198" t="s">
        <v>48</v>
      </c>
      <c r="G20" s="199"/>
      <c r="H20" s="201"/>
      <c r="I20" s="199"/>
      <c r="J20" s="195"/>
    </row>
    <row r="21" spans="1:10" ht="12.75">
      <c r="A21" s="197" t="s">
        <v>133</v>
      </c>
      <c r="B21" s="197"/>
      <c r="C21" s="197"/>
      <c r="D21" s="197"/>
      <c r="E21" s="198" t="s">
        <v>48</v>
      </c>
      <c r="F21" s="200" t="s">
        <v>304</v>
      </c>
      <c r="G21" s="194"/>
      <c r="H21" s="201"/>
      <c r="I21" s="199"/>
      <c r="J21" s="195"/>
    </row>
    <row r="22" spans="1:10" ht="12.75">
      <c r="A22" s="197" t="s">
        <v>134</v>
      </c>
      <c r="B22" s="197" t="s">
        <v>74</v>
      </c>
      <c r="C22" s="197" t="s">
        <v>48</v>
      </c>
      <c r="D22" s="197" t="s">
        <v>8</v>
      </c>
      <c r="E22" s="200"/>
      <c r="F22" s="194"/>
      <c r="G22" s="194"/>
      <c r="H22" s="201"/>
      <c r="I22" s="199"/>
      <c r="J22" s="238"/>
    </row>
    <row r="23" spans="1:10" ht="12.75">
      <c r="A23" s="203"/>
      <c r="B23" s="203"/>
      <c r="C23" s="203"/>
      <c r="D23" s="203"/>
      <c r="E23" s="194"/>
      <c r="F23" s="194"/>
      <c r="G23" s="194"/>
      <c r="H23" s="201"/>
      <c r="I23" s="237" t="s">
        <v>120</v>
      </c>
      <c r="J23" s="216"/>
    </row>
    <row r="24" spans="1:10" ht="12.75">
      <c r="A24" s="192" t="s">
        <v>135</v>
      </c>
      <c r="B24" s="192" t="s">
        <v>74</v>
      </c>
      <c r="C24" s="192" t="s">
        <v>15</v>
      </c>
      <c r="D24" s="192" t="s">
        <v>14</v>
      </c>
      <c r="E24" s="193" t="s">
        <v>15</v>
      </c>
      <c r="F24" s="194"/>
      <c r="G24" s="194"/>
      <c r="H24" s="201"/>
      <c r="I24" s="207" t="s">
        <v>315</v>
      </c>
      <c r="J24" s="216"/>
    </row>
    <row r="25" spans="1:10" ht="12.75">
      <c r="A25" s="192" t="s">
        <v>136</v>
      </c>
      <c r="B25" s="192"/>
      <c r="C25" s="192"/>
      <c r="D25" s="192"/>
      <c r="E25" s="196"/>
      <c r="F25" s="193" t="s">
        <v>46</v>
      </c>
      <c r="G25" s="194"/>
      <c r="H25" s="201"/>
      <c r="I25" s="199"/>
      <c r="J25" s="239"/>
    </row>
    <row r="26" spans="1:10" ht="12.75">
      <c r="A26" s="197" t="s">
        <v>137</v>
      </c>
      <c r="B26" s="197"/>
      <c r="C26" s="197"/>
      <c r="D26" s="197"/>
      <c r="E26" s="193" t="s">
        <v>46</v>
      </c>
      <c r="F26" s="196" t="s">
        <v>307</v>
      </c>
      <c r="G26" s="199"/>
      <c r="H26" s="201"/>
      <c r="I26" s="199"/>
      <c r="J26" s="195"/>
    </row>
    <row r="27" spans="1:10" ht="12.75">
      <c r="A27" s="197" t="s">
        <v>138</v>
      </c>
      <c r="B27" s="197" t="s">
        <v>105</v>
      </c>
      <c r="C27" s="197" t="s">
        <v>46</v>
      </c>
      <c r="D27" s="197" t="s">
        <v>8</v>
      </c>
      <c r="E27" s="200"/>
      <c r="F27" s="201"/>
      <c r="G27" s="193" t="s">
        <v>22</v>
      </c>
      <c r="H27" s="201"/>
      <c r="I27" s="199"/>
      <c r="J27" s="195"/>
    </row>
    <row r="28" spans="1:10" ht="12.75">
      <c r="A28" s="192" t="s">
        <v>139</v>
      </c>
      <c r="B28" s="192" t="s">
        <v>116</v>
      </c>
      <c r="C28" s="192" t="s">
        <v>51</v>
      </c>
      <c r="D28" s="192" t="s">
        <v>17</v>
      </c>
      <c r="E28" s="193" t="s">
        <v>5</v>
      </c>
      <c r="F28" s="201"/>
      <c r="G28" s="196" t="s">
        <v>309</v>
      </c>
      <c r="H28" s="202"/>
      <c r="I28" s="199"/>
      <c r="J28" s="195"/>
    </row>
    <row r="29" spans="1:10" ht="12.75">
      <c r="A29" s="192" t="s">
        <v>140</v>
      </c>
      <c r="B29" s="192" t="s">
        <v>105</v>
      </c>
      <c r="C29" s="192" t="s">
        <v>5</v>
      </c>
      <c r="D29" s="192" t="s">
        <v>3</v>
      </c>
      <c r="E29" s="196"/>
      <c r="F29" s="198" t="s">
        <v>22</v>
      </c>
      <c r="G29" s="202"/>
      <c r="H29" s="202"/>
      <c r="I29" s="199"/>
      <c r="J29" s="195"/>
    </row>
    <row r="30" spans="1:10" ht="12.75">
      <c r="A30" s="197" t="s">
        <v>141</v>
      </c>
      <c r="B30" s="197"/>
      <c r="C30" s="197"/>
      <c r="D30" s="197"/>
      <c r="E30" s="198" t="s">
        <v>22</v>
      </c>
      <c r="F30" s="200" t="s">
        <v>308</v>
      </c>
      <c r="G30" s="201"/>
      <c r="H30" s="202"/>
      <c r="I30" s="199"/>
      <c r="J30" s="195"/>
    </row>
    <row r="31" spans="1:10" ht="12.75">
      <c r="A31" s="197" t="s">
        <v>142</v>
      </c>
      <c r="B31" s="197" t="s">
        <v>74</v>
      </c>
      <c r="C31" s="197" t="s">
        <v>22</v>
      </c>
      <c r="D31" s="197" t="s">
        <v>23</v>
      </c>
      <c r="E31" s="200"/>
      <c r="F31" s="194"/>
      <c r="G31" s="201"/>
      <c r="H31" s="193" t="s">
        <v>120</v>
      </c>
      <c r="I31" s="199"/>
      <c r="J31" s="195"/>
    </row>
    <row r="32" spans="1:10" ht="12.75">
      <c r="A32" s="203"/>
      <c r="B32" s="203"/>
      <c r="C32" s="203"/>
      <c r="D32" s="203"/>
      <c r="E32" s="194"/>
      <c r="F32" s="194"/>
      <c r="G32" s="201"/>
      <c r="H32" s="200" t="s">
        <v>314</v>
      </c>
      <c r="I32" s="194"/>
      <c r="J32" s="195"/>
    </row>
    <row r="33" spans="1:10" ht="12.75">
      <c r="A33" s="192" t="s">
        <v>143</v>
      </c>
      <c r="B33" s="192" t="s">
        <v>74</v>
      </c>
      <c r="C33" s="192" t="s">
        <v>64</v>
      </c>
      <c r="D33" s="192" t="s">
        <v>17</v>
      </c>
      <c r="E33" s="193" t="s">
        <v>64</v>
      </c>
      <c r="F33" s="194"/>
      <c r="G33" s="201"/>
      <c r="H33" s="199"/>
      <c r="I33" s="194"/>
      <c r="J33" s="195"/>
    </row>
    <row r="34" spans="1:10" ht="12.75">
      <c r="A34" s="192" t="s">
        <v>144</v>
      </c>
      <c r="B34" s="192"/>
      <c r="C34" s="192"/>
      <c r="D34" s="192"/>
      <c r="E34" s="196"/>
      <c r="F34" s="193" t="s">
        <v>64</v>
      </c>
      <c r="G34" s="201"/>
      <c r="H34" s="199"/>
      <c r="I34" s="194"/>
      <c r="J34" s="195"/>
    </row>
    <row r="35" spans="1:10" ht="12.75">
      <c r="A35" s="197" t="s">
        <v>145</v>
      </c>
      <c r="B35" s="197" t="s">
        <v>105</v>
      </c>
      <c r="C35" s="197" t="s">
        <v>159</v>
      </c>
      <c r="D35" s="197" t="s">
        <v>39</v>
      </c>
      <c r="E35" s="198" t="s">
        <v>44</v>
      </c>
      <c r="F35" s="196" t="s">
        <v>311</v>
      </c>
      <c r="G35" s="202"/>
      <c r="H35" s="199"/>
      <c r="I35" s="194"/>
      <c r="J35" s="195"/>
    </row>
    <row r="36" spans="1:10" ht="12.75">
      <c r="A36" s="197" t="s">
        <v>146</v>
      </c>
      <c r="B36" s="197" t="s">
        <v>74</v>
      </c>
      <c r="C36" s="197" t="s">
        <v>44</v>
      </c>
      <c r="D36" s="197" t="s">
        <v>8</v>
      </c>
      <c r="E36" s="200" t="s">
        <v>310</v>
      </c>
      <c r="F36" s="201"/>
      <c r="G36" s="198" t="s">
        <v>120</v>
      </c>
      <c r="H36" s="199"/>
      <c r="I36" s="194"/>
      <c r="J36" s="195"/>
    </row>
    <row r="37" spans="1:10" ht="12.75">
      <c r="A37" s="192" t="s">
        <v>147</v>
      </c>
      <c r="B37" s="192" t="s">
        <v>105</v>
      </c>
      <c r="C37" s="192" t="s">
        <v>4</v>
      </c>
      <c r="D37" s="192" t="s">
        <v>3</v>
      </c>
      <c r="E37" s="193" t="s">
        <v>4</v>
      </c>
      <c r="F37" s="201"/>
      <c r="G37" s="200" t="s">
        <v>313</v>
      </c>
      <c r="H37" s="194"/>
      <c r="I37" s="194"/>
      <c r="J37" s="195"/>
    </row>
    <row r="38" spans="1:10" ht="12.75">
      <c r="A38" s="192" t="s">
        <v>148</v>
      </c>
      <c r="B38" s="192"/>
      <c r="C38" s="192"/>
      <c r="D38" s="192"/>
      <c r="E38" s="196"/>
      <c r="F38" s="193" t="s">
        <v>120</v>
      </c>
      <c r="G38" s="199"/>
      <c r="H38" s="194"/>
      <c r="I38" s="194"/>
      <c r="J38" s="195"/>
    </row>
    <row r="39" spans="1:10" ht="12.75">
      <c r="A39" s="197" t="s">
        <v>149</v>
      </c>
      <c r="B39" s="197"/>
      <c r="C39" s="197"/>
      <c r="D39" s="197"/>
      <c r="E39" s="198" t="s">
        <v>120</v>
      </c>
      <c r="F39" s="200" t="s">
        <v>312</v>
      </c>
      <c r="G39" s="194"/>
      <c r="H39" s="194"/>
      <c r="I39" s="194"/>
      <c r="J39" s="195"/>
    </row>
    <row r="40" spans="1:10" ht="12.75">
      <c r="A40" s="197" t="s">
        <v>150</v>
      </c>
      <c r="B40" s="197" t="s">
        <v>74</v>
      </c>
      <c r="C40" s="197" t="s">
        <v>120</v>
      </c>
      <c r="D40" s="197" t="s">
        <v>68</v>
      </c>
      <c r="E40" s="200"/>
      <c r="F40" s="194"/>
      <c r="G40" s="194"/>
      <c r="H40" s="194"/>
      <c r="I40" s="194"/>
      <c r="J40" s="195"/>
    </row>
    <row r="41" spans="1:10" ht="12.75">
      <c r="A41" s="204"/>
      <c r="B41">
        <v>8</v>
      </c>
      <c r="C41" t="s">
        <v>154</v>
      </c>
      <c r="D41" s="204"/>
      <c r="E41" s="195"/>
      <c r="F41" s="195"/>
      <c r="G41" s="195"/>
      <c r="H41" s="195"/>
      <c r="I41" s="195"/>
      <c r="J41" s="195"/>
    </row>
    <row r="42" spans="2:3" ht="12.75">
      <c r="B42">
        <v>9</v>
      </c>
      <c r="C42" t="s">
        <v>155</v>
      </c>
    </row>
    <row r="43" spans="2:3" ht="12.75">
      <c r="B43">
        <v>1</v>
      </c>
      <c r="C43" t="s">
        <v>160</v>
      </c>
    </row>
    <row r="44" spans="2:3" ht="12.75">
      <c r="B44">
        <v>1</v>
      </c>
      <c r="C44" t="s">
        <v>156</v>
      </c>
    </row>
    <row r="45" spans="2:4" ht="12.75">
      <c r="B45" t="s">
        <v>87</v>
      </c>
      <c r="C45" t="s">
        <v>122</v>
      </c>
      <c r="D45" t="s">
        <v>2</v>
      </c>
    </row>
    <row r="46" spans="2:4" ht="12.75">
      <c r="B46">
        <v>1</v>
      </c>
      <c r="C46" s="205" t="s">
        <v>12</v>
      </c>
      <c r="D46" t="s">
        <v>68</v>
      </c>
    </row>
    <row r="47" spans="2:4" ht="12.75">
      <c r="B47">
        <v>2</v>
      </c>
      <c r="C47" s="205" t="s">
        <v>7</v>
      </c>
      <c r="D47" t="s">
        <v>8</v>
      </c>
    </row>
    <row r="48" spans="2:4" ht="12.75">
      <c r="B48">
        <v>3</v>
      </c>
      <c r="C48" s="205" t="s">
        <v>48</v>
      </c>
      <c r="D48" t="s">
        <v>8</v>
      </c>
    </row>
    <row r="49" spans="2:4" ht="12.75">
      <c r="B49">
        <v>3</v>
      </c>
      <c r="C49" s="206" t="s">
        <v>22</v>
      </c>
      <c r="D49" t="s">
        <v>23</v>
      </c>
    </row>
    <row r="50" spans="2:4" ht="12.75">
      <c r="B50">
        <v>5</v>
      </c>
      <c r="C50" s="205" t="s">
        <v>26</v>
      </c>
      <c r="D50" t="s">
        <v>23</v>
      </c>
    </row>
    <row r="51" spans="2:4" ht="12.75">
      <c r="B51">
        <v>5</v>
      </c>
      <c r="C51" s="206" t="s">
        <v>13</v>
      </c>
      <c r="D51" t="s">
        <v>14</v>
      </c>
    </row>
    <row r="52" spans="2:4" ht="12.75">
      <c r="B52">
        <v>5</v>
      </c>
      <c r="C52" s="205" t="s">
        <v>46</v>
      </c>
      <c r="D52" t="s">
        <v>8</v>
      </c>
    </row>
    <row r="53" spans="2:4" ht="12.75">
      <c r="B53">
        <v>5</v>
      </c>
      <c r="C53" s="206" t="s">
        <v>64</v>
      </c>
      <c r="D53" t="s">
        <v>17</v>
      </c>
    </row>
  </sheetData>
  <printOptions/>
  <pageMargins left="0" right="0" top="0" bottom="0" header="0" footer="0"/>
  <pageSetup horizontalDpi="600" verticalDpi="600" orientation="landscape" paperSize="9" scale="83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K52"/>
  <sheetViews>
    <sheetView zoomScaleSheetLayoutView="100" workbookViewId="0" topLeftCell="A19">
      <selection activeCell="C42" sqref="C42"/>
    </sheetView>
  </sheetViews>
  <sheetFormatPr defaultColWidth="9.140625" defaultRowHeight="12.75"/>
  <cols>
    <col min="2" max="2" width="3.7109375" style="0" customWidth="1"/>
    <col min="3" max="3" width="4.140625" style="0" customWidth="1"/>
    <col min="4" max="4" width="21.00390625" style="0" customWidth="1"/>
    <col min="5" max="5" width="13.00390625" style="0" customWidth="1"/>
    <col min="6" max="10" width="17.140625" style="0" customWidth="1"/>
  </cols>
  <sheetData>
    <row r="1" spans="2:11" ht="18">
      <c r="B1" s="175"/>
      <c r="C1" s="176" t="s">
        <v>151</v>
      </c>
      <c r="D1" s="177"/>
      <c r="E1" s="177"/>
      <c r="F1" s="178"/>
      <c r="G1" s="179"/>
      <c r="H1" s="180"/>
      <c r="I1" s="180"/>
      <c r="J1" s="181"/>
      <c r="K1" s="181"/>
    </row>
    <row r="2" spans="2:11" ht="15">
      <c r="B2" s="175"/>
      <c r="C2" s="182" t="s">
        <v>180</v>
      </c>
      <c r="D2" s="183"/>
      <c r="E2" s="183"/>
      <c r="F2" s="184"/>
      <c r="G2" s="179"/>
      <c r="H2" s="180"/>
      <c r="I2" s="180"/>
      <c r="J2" s="181"/>
      <c r="K2" s="181"/>
    </row>
    <row r="3" spans="2:11" ht="15.75" thickBot="1">
      <c r="B3" s="175"/>
      <c r="C3" s="185" t="s">
        <v>181</v>
      </c>
      <c r="D3" s="186"/>
      <c r="E3" s="186"/>
      <c r="F3" s="187"/>
      <c r="G3" s="179"/>
      <c r="H3" s="180"/>
      <c r="I3" s="180"/>
      <c r="J3" s="181"/>
      <c r="K3" s="181"/>
    </row>
    <row r="4" spans="2:11" ht="12.75">
      <c r="B4" s="188"/>
      <c r="C4" s="189"/>
      <c r="D4" s="189"/>
      <c r="E4" s="189"/>
      <c r="F4" s="190"/>
      <c r="G4" s="180"/>
      <c r="H4" s="180"/>
      <c r="I4" s="180"/>
      <c r="J4" s="181"/>
      <c r="K4" s="181"/>
    </row>
    <row r="5" spans="2:11" ht="12.75">
      <c r="B5" s="191"/>
      <c r="C5" s="191" t="s">
        <v>121</v>
      </c>
      <c r="D5" s="191" t="s">
        <v>122</v>
      </c>
      <c r="E5" s="191" t="s">
        <v>2</v>
      </c>
      <c r="F5" s="179"/>
      <c r="G5" s="180"/>
      <c r="H5" s="180"/>
      <c r="I5" s="180"/>
      <c r="J5" s="180"/>
      <c r="K5" s="181"/>
    </row>
    <row r="6" spans="2:11" ht="12.75">
      <c r="B6" s="192" t="s">
        <v>80</v>
      </c>
      <c r="C6" s="192" t="s">
        <v>105</v>
      </c>
      <c r="D6" s="192" t="s">
        <v>5</v>
      </c>
      <c r="E6" s="192" t="s">
        <v>6</v>
      </c>
      <c r="F6" s="193" t="s">
        <v>5</v>
      </c>
      <c r="G6" s="194"/>
      <c r="H6" s="194"/>
      <c r="I6" s="194"/>
      <c r="J6" s="194"/>
      <c r="K6" s="195"/>
    </row>
    <row r="7" spans="2:11" ht="12.75">
      <c r="B7" s="192" t="s">
        <v>81</v>
      </c>
      <c r="C7" s="192"/>
      <c r="D7" s="192"/>
      <c r="E7" s="192"/>
      <c r="F7" s="196"/>
      <c r="G7" s="193" t="s">
        <v>5</v>
      </c>
      <c r="H7" s="194"/>
      <c r="I7" s="194"/>
      <c r="J7" s="194"/>
      <c r="K7" s="195"/>
    </row>
    <row r="8" spans="2:11" ht="12.75">
      <c r="B8" s="197" t="s">
        <v>82</v>
      </c>
      <c r="C8" s="197" t="s">
        <v>105</v>
      </c>
      <c r="D8" s="197" t="s">
        <v>165</v>
      </c>
      <c r="E8" s="197" t="s">
        <v>8</v>
      </c>
      <c r="F8" s="198" t="s">
        <v>165</v>
      </c>
      <c r="G8" s="196" t="s">
        <v>251</v>
      </c>
      <c r="H8" s="199"/>
      <c r="I8" s="194"/>
      <c r="J8" s="194"/>
      <c r="K8" s="195"/>
    </row>
    <row r="9" spans="2:11" ht="12.75">
      <c r="B9" s="197" t="s">
        <v>83</v>
      </c>
      <c r="C9" s="197" t="s">
        <v>105</v>
      </c>
      <c r="D9" s="197" t="s">
        <v>40</v>
      </c>
      <c r="E9" s="197" t="s">
        <v>41</v>
      </c>
      <c r="F9" s="200" t="s">
        <v>250</v>
      </c>
      <c r="G9" s="201"/>
      <c r="H9" s="193" t="s">
        <v>4</v>
      </c>
      <c r="I9" s="194"/>
      <c r="J9" s="194"/>
      <c r="K9" s="195"/>
    </row>
    <row r="10" spans="2:11" ht="12.75">
      <c r="B10" s="192" t="s">
        <v>106</v>
      </c>
      <c r="C10" s="192" t="s">
        <v>105</v>
      </c>
      <c r="D10" s="192" t="s">
        <v>158</v>
      </c>
      <c r="E10" s="192" t="s">
        <v>3</v>
      </c>
      <c r="F10" s="193" t="s">
        <v>158</v>
      </c>
      <c r="G10" s="201"/>
      <c r="H10" s="196" t="s">
        <v>252</v>
      </c>
      <c r="I10" s="199"/>
      <c r="J10" s="194"/>
      <c r="K10" s="195"/>
    </row>
    <row r="11" spans="2:11" ht="12.75">
      <c r="B11" s="192" t="s">
        <v>124</v>
      </c>
      <c r="C11" s="192" t="s">
        <v>105</v>
      </c>
      <c r="D11" s="192" t="s">
        <v>186</v>
      </c>
      <c r="E11" s="192" t="s">
        <v>39</v>
      </c>
      <c r="F11" s="196" t="s">
        <v>253</v>
      </c>
      <c r="G11" s="198" t="s">
        <v>4</v>
      </c>
      <c r="H11" s="202"/>
      <c r="I11" s="199"/>
      <c r="J11" s="194"/>
      <c r="K11" s="195"/>
    </row>
    <row r="12" spans="2:11" ht="12.75">
      <c r="B12" s="197" t="s">
        <v>125</v>
      </c>
      <c r="C12" s="197" t="s">
        <v>105</v>
      </c>
      <c r="D12" s="197" t="s">
        <v>177</v>
      </c>
      <c r="E12" s="197" t="s">
        <v>17</v>
      </c>
      <c r="F12" s="198" t="s">
        <v>4</v>
      </c>
      <c r="G12" s="200" t="s">
        <v>254</v>
      </c>
      <c r="H12" s="201"/>
      <c r="I12" s="199"/>
      <c r="J12" s="194"/>
      <c r="K12" s="195"/>
    </row>
    <row r="13" spans="2:11" ht="12.75">
      <c r="B13" s="197" t="s">
        <v>126</v>
      </c>
      <c r="C13" s="197" t="s">
        <v>105</v>
      </c>
      <c r="D13" s="197" t="s">
        <v>4</v>
      </c>
      <c r="E13" s="197" t="s">
        <v>3</v>
      </c>
      <c r="F13" s="200" t="s">
        <v>255</v>
      </c>
      <c r="G13" s="194"/>
      <c r="H13" s="201"/>
      <c r="I13" s="193" t="s">
        <v>4</v>
      </c>
      <c r="J13" s="194"/>
      <c r="K13" s="195"/>
    </row>
    <row r="14" spans="2:11" ht="12.75">
      <c r="B14" s="203"/>
      <c r="C14" s="203"/>
      <c r="D14" s="203"/>
      <c r="E14" s="203"/>
      <c r="F14" s="194"/>
      <c r="G14" s="194"/>
      <c r="H14" s="201"/>
      <c r="I14" s="196" t="s">
        <v>259</v>
      </c>
      <c r="J14" s="199"/>
      <c r="K14" s="195"/>
    </row>
    <row r="15" spans="2:11" ht="12.75">
      <c r="B15" s="192" t="s">
        <v>127</v>
      </c>
      <c r="C15" s="192" t="s">
        <v>105</v>
      </c>
      <c r="D15" s="192" t="s">
        <v>49</v>
      </c>
      <c r="E15" s="192" t="s">
        <v>17</v>
      </c>
      <c r="F15" s="193" t="s">
        <v>58</v>
      </c>
      <c r="G15" s="194"/>
      <c r="H15" s="201"/>
      <c r="I15" s="202"/>
      <c r="J15" s="199"/>
      <c r="K15" s="195"/>
    </row>
    <row r="16" spans="2:11" ht="12.75">
      <c r="B16" s="192" t="s">
        <v>128</v>
      </c>
      <c r="C16" s="192" t="s">
        <v>105</v>
      </c>
      <c r="D16" s="192" t="s">
        <v>58</v>
      </c>
      <c r="E16" s="192" t="s">
        <v>8</v>
      </c>
      <c r="F16" s="196" t="s">
        <v>222</v>
      </c>
      <c r="G16" s="193" t="s">
        <v>62</v>
      </c>
      <c r="H16" s="201"/>
      <c r="I16" s="202"/>
      <c r="J16" s="199"/>
      <c r="K16" s="195"/>
    </row>
    <row r="17" spans="2:11" ht="12.75">
      <c r="B17" s="197" t="s">
        <v>129</v>
      </c>
      <c r="C17" s="197" t="s">
        <v>115</v>
      </c>
      <c r="D17" s="197" t="s">
        <v>65</v>
      </c>
      <c r="E17" s="197" t="s">
        <v>66</v>
      </c>
      <c r="F17" s="198" t="s">
        <v>62</v>
      </c>
      <c r="G17" s="196" t="s">
        <v>256</v>
      </c>
      <c r="H17" s="202"/>
      <c r="I17" s="202"/>
      <c r="J17" s="199"/>
      <c r="K17" s="195"/>
    </row>
    <row r="18" spans="2:11" ht="12.75">
      <c r="B18" s="197" t="s">
        <v>130</v>
      </c>
      <c r="C18" s="197" t="s">
        <v>105</v>
      </c>
      <c r="D18" s="197" t="s">
        <v>62</v>
      </c>
      <c r="E18" s="197" t="s">
        <v>21</v>
      </c>
      <c r="F18" s="200" t="s">
        <v>249</v>
      </c>
      <c r="G18" s="201"/>
      <c r="H18" s="198" t="s">
        <v>46</v>
      </c>
      <c r="I18" s="202"/>
      <c r="J18" s="199"/>
      <c r="K18" s="195"/>
    </row>
    <row r="19" spans="2:11" ht="12.75">
      <c r="B19" s="192" t="s">
        <v>131</v>
      </c>
      <c r="C19" s="192" t="s">
        <v>105</v>
      </c>
      <c r="D19" s="192" t="s">
        <v>51</v>
      </c>
      <c r="E19" s="192" t="s">
        <v>17</v>
      </c>
      <c r="F19" s="193" t="s">
        <v>51</v>
      </c>
      <c r="G19" s="201"/>
      <c r="H19" s="200" t="s">
        <v>258</v>
      </c>
      <c r="I19" s="201"/>
      <c r="J19" s="199"/>
      <c r="K19" s="195"/>
    </row>
    <row r="20" spans="2:11" ht="12.75">
      <c r="B20" s="192" t="s">
        <v>132</v>
      </c>
      <c r="C20" s="192" t="s">
        <v>105</v>
      </c>
      <c r="D20" s="192" t="s">
        <v>179</v>
      </c>
      <c r="E20" s="192" t="s">
        <v>36</v>
      </c>
      <c r="F20" s="196" t="s">
        <v>222</v>
      </c>
      <c r="G20" s="198" t="s">
        <v>46</v>
      </c>
      <c r="H20" s="199"/>
      <c r="I20" s="201"/>
      <c r="J20" s="199"/>
      <c r="K20" s="195"/>
    </row>
    <row r="21" spans="2:11" ht="12.75">
      <c r="B21" s="197" t="s">
        <v>133</v>
      </c>
      <c r="C21" s="197"/>
      <c r="D21" s="197"/>
      <c r="E21" s="197"/>
      <c r="F21" s="198" t="s">
        <v>46</v>
      </c>
      <c r="G21" s="200" t="s">
        <v>257</v>
      </c>
      <c r="H21" s="194"/>
      <c r="I21" s="201"/>
      <c r="J21" s="199"/>
      <c r="K21" s="195"/>
    </row>
    <row r="22" spans="2:11" ht="12.75">
      <c r="B22" s="197" t="s">
        <v>134</v>
      </c>
      <c r="C22" s="197" t="s">
        <v>105</v>
      </c>
      <c r="D22" s="197" t="s">
        <v>46</v>
      </c>
      <c r="E22" s="197" t="s">
        <v>8</v>
      </c>
      <c r="F22" s="200"/>
      <c r="G22" s="194"/>
      <c r="H22" s="194"/>
      <c r="I22" s="201"/>
      <c r="J22" s="199"/>
      <c r="K22" s="238"/>
    </row>
    <row r="23" spans="2:11" ht="12.75">
      <c r="B23" s="203"/>
      <c r="C23" s="203"/>
      <c r="D23" s="203"/>
      <c r="E23" s="203"/>
      <c r="F23" s="194"/>
      <c r="G23" s="194"/>
      <c r="H23" s="194"/>
      <c r="I23" s="201"/>
      <c r="J23" s="237" t="s">
        <v>7</v>
      </c>
      <c r="K23" s="216"/>
    </row>
    <row r="24" spans="2:11" ht="12.75">
      <c r="B24" s="192" t="s">
        <v>135</v>
      </c>
      <c r="C24" s="192" t="s">
        <v>105</v>
      </c>
      <c r="D24" s="192" t="s">
        <v>30</v>
      </c>
      <c r="E24" s="192" t="s">
        <v>17</v>
      </c>
      <c r="F24" s="193" t="s">
        <v>30</v>
      </c>
      <c r="G24" s="194"/>
      <c r="H24" s="194"/>
      <c r="I24" s="201"/>
      <c r="J24" s="207" t="s">
        <v>260</v>
      </c>
      <c r="K24" s="216"/>
    </row>
    <row r="25" spans="2:11" ht="12.75">
      <c r="B25" s="192" t="s">
        <v>136</v>
      </c>
      <c r="C25" s="192"/>
      <c r="D25" s="192"/>
      <c r="E25" s="192"/>
      <c r="F25" s="196"/>
      <c r="G25" s="193" t="s">
        <v>59</v>
      </c>
      <c r="H25" s="194"/>
      <c r="I25" s="201"/>
      <c r="J25" s="199"/>
      <c r="K25" s="239"/>
    </row>
    <row r="26" spans="2:11" ht="12.75">
      <c r="B26" s="197" t="s">
        <v>137</v>
      </c>
      <c r="C26" s="197" t="s">
        <v>105</v>
      </c>
      <c r="D26" s="197" t="s">
        <v>59</v>
      </c>
      <c r="E26" s="197" t="s">
        <v>60</v>
      </c>
      <c r="F26" s="193" t="s">
        <v>59</v>
      </c>
      <c r="G26" s="196" t="s">
        <v>262</v>
      </c>
      <c r="H26" s="199"/>
      <c r="I26" s="201"/>
      <c r="J26" s="199"/>
      <c r="K26" s="195"/>
    </row>
    <row r="27" spans="2:11" ht="12.75">
      <c r="B27" s="197" t="s">
        <v>138</v>
      </c>
      <c r="C27" s="197" t="s">
        <v>105</v>
      </c>
      <c r="D27" s="197" t="s">
        <v>187</v>
      </c>
      <c r="E27" s="197" t="s">
        <v>8</v>
      </c>
      <c r="F27" s="200" t="s">
        <v>261</v>
      </c>
      <c r="G27" s="201"/>
      <c r="H27" s="193" t="s">
        <v>59</v>
      </c>
      <c r="I27" s="201"/>
      <c r="J27" s="199"/>
      <c r="K27" s="195"/>
    </row>
    <row r="28" spans="2:11" ht="12.75">
      <c r="B28" s="192" t="s">
        <v>139</v>
      </c>
      <c r="C28" s="192" t="s">
        <v>105</v>
      </c>
      <c r="D28" s="192" t="s">
        <v>27</v>
      </c>
      <c r="E28" s="192" t="s">
        <v>189</v>
      </c>
      <c r="F28" s="193" t="s">
        <v>27</v>
      </c>
      <c r="G28" s="201"/>
      <c r="H28" s="196" t="s">
        <v>264</v>
      </c>
      <c r="I28" s="202"/>
      <c r="J28" s="199"/>
      <c r="K28" s="195"/>
    </row>
    <row r="29" spans="2:11" ht="12.75">
      <c r="B29" s="192" t="s">
        <v>140</v>
      </c>
      <c r="C29" s="192" t="s">
        <v>115</v>
      </c>
      <c r="D29" s="192" t="s">
        <v>61</v>
      </c>
      <c r="E29" s="192" t="s">
        <v>23</v>
      </c>
      <c r="F29" s="196" t="s">
        <v>265</v>
      </c>
      <c r="G29" s="198" t="s">
        <v>27</v>
      </c>
      <c r="H29" s="202"/>
      <c r="I29" s="202"/>
      <c r="J29" s="199"/>
      <c r="K29" s="195"/>
    </row>
    <row r="30" spans="2:11" ht="12.75">
      <c r="B30" s="197" t="s">
        <v>141</v>
      </c>
      <c r="C30" s="197" t="s">
        <v>115</v>
      </c>
      <c r="D30" s="197" t="s">
        <v>178</v>
      </c>
      <c r="E30" s="197" t="s">
        <v>8</v>
      </c>
      <c r="F30" s="198" t="s">
        <v>42</v>
      </c>
      <c r="G30" s="200" t="s">
        <v>263</v>
      </c>
      <c r="H30" s="201"/>
      <c r="I30" s="202"/>
      <c r="J30" s="199"/>
      <c r="K30" s="195"/>
    </row>
    <row r="31" spans="2:11" ht="12.75">
      <c r="B31" s="197" t="s">
        <v>142</v>
      </c>
      <c r="C31" s="197" t="s">
        <v>105</v>
      </c>
      <c r="D31" s="197" t="s">
        <v>42</v>
      </c>
      <c r="E31" s="197" t="s">
        <v>43</v>
      </c>
      <c r="F31" s="200" t="s">
        <v>266</v>
      </c>
      <c r="G31" s="194"/>
      <c r="H31" s="201"/>
      <c r="I31" s="193" t="s">
        <v>7</v>
      </c>
      <c r="J31" s="199"/>
      <c r="K31" s="195"/>
    </row>
    <row r="32" spans="2:11" ht="12.75">
      <c r="B32" s="203"/>
      <c r="C32" s="203"/>
      <c r="D32" s="203"/>
      <c r="E32" s="203"/>
      <c r="F32" s="194"/>
      <c r="G32" s="194"/>
      <c r="H32" s="201"/>
      <c r="I32" s="200" t="s">
        <v>273</v>
      </c>
      <c r="J32" s="194"/>
      <c r="K32" s="195"/>
    </row>
    <row r="33" spans="2:11" ht="12.75">
      <c r="B33" s="192" t="s">
        <v>143</v>
      </c>
      <c r="C33" s="192" t="s">
        <v>105</v>
      </c>
      <c r="D33" s="192" t="s">
        <v>18</v>
      </c>
      <c r="E33" s="192" t="s">
        <v>17</v>
      </c>
      <c r="F33" s="193" t="s">
        <v>24</v>
      </c>
      <c r="G33" s="194"/>
      <c r="H33" s="201"/>
      <c r="I33" s="199"/>
      <c r="J33" s="194"/>
      <c r="K33" s="195"/>
    </row>
    <row r="34" spans="2:11" ht="12.75">
      <c r="B34" s="192" t="s">
        <v>144</v>
      </c>
      <c r="C34" s="192" t="s">
        <v>105</v>
      </c>
      <c r="D34" s="192" t="s">
        <v>24</v>
      </c>
      <c r="E34" s="192" t="s">
        <v>8</v>
      </c>
      <c r="F34" s="196" t="s">
        <v>267</v>
      </c>
      <c r="G34" s="193" t="s">
        <v>20</v>
      </c>
      <c r="H34" s="201"/>
      <c r="I34" s="199"/>
      <c r="J34" s="194"/>
      <c r="K34" s="195"/>
    </row>
    <row r="35" spans="2:11" ht="12.75">
      <c r="B35" s="197" t="s">
        <v>145</v>
      </c>
      <c r="C35" s="197" t="s">
        <v>105</v>
      </c>
      <c r="D35" s="197" t="s">
        <v>20</v>
      </c>
      <c r="E35" s="197" t="s">
        <v>21</v>
      </c>
      <c r="F35" s="198" t="s">
        <v>20</v>
      </c>
      <c r="G35" s="196" t="s">
        <v>268</v>
      </c>
      <c r="H35" s="202"/>
      <c r="I35" s="199"/>
      <c r="J35" s="194"/>
      <c r="K35" s="195"/>
    </row>
    <row r="36" spans="2:11" ht="12.75">
      <c r="B36" s="197" t="s">
        <v>146</v>
      </c>
      <c r="C36" s="197" t="s">
        <v>105</v>
      </c>
      <c r="D36" s="197" t="s">
        <v>35</v>
      </c>
      <c r="E36" s="197" t="s">
        <v>36</v>
      </c>
      <c r="F36" s="200" t="s">
        <v>269</v>
      </c>
      <c r="G36" s="201"/>
      <c r="H36" s="198" t="s">
        <v>7</v>
      </c>
      <c r="I36" s="199"/>
      <c r="J36" s="194"/>
      <c r="K36" s="195"/>
    </row>
    <row r="37" spans="2:11" ht="12.75">
      <c r="B37" s="192" t="s">
        <v>147</v>
      </c>
      <c r="C37" s="192" t="s">
        <v>105</v>
      </c>
      <c r="D37" s="192" t="s">
        <v>7</v>
      </c>
      <c r="E37" s="192" t="s">
        <v>8</v>
      </c>
      <c r="F37" s="193" t="s">
        <v>7</v>
      </c>
      <c r="G37" s="201"/>
      <c r="H37" s="200" t="s">
        <v>272</v>
      </c>
      <c r="I37" s="194"/>
      <c r="J37" s="194"/>
      <c r="K37" s="195"/>
    </row>
    <row r="38" spans="2:11" ht="12.75">
      <c r="B38" s="192" t="s">
        <v>148</v>
      </c>
      <c r="C38" s="192" t="s">
        <v>115</v>
      </c>
      <c r="D38" s="192" t="s">
        <v>50</v>
      </c>
      <c r="E38" s="192" t="s">
        <v>17</v>
      </c>
      <c r="F38" s="196" t="s">
        <v>270</v>
      </c>
      <c r="G38" s="193" t="s">
        <v>7</v>
      </c>
      <c r="H38" s="199"/>
      <c r="I38" s="194"/>
      <c r="J38" s="194"/>
      <c r="K38" s="195"/>
    </row>
    <row r="39" spans="2:11" ht="12.75">
      <c r="B39" s="197" t="s">
        <v>149</v>
      </c>
      <c r="C39" s="197"/>
      <c r="D39" s="197"/>
      <c r="E39" s="197"/>
      <c r="F39" s="198" t="s">
        <v>19</v>
      </c>
      <c r="G39" s="200" t="s">
        <v>271</v>
      </c>
      <c r="H39" s="194"/>
      <c r="I39" s="194"/>
      <c r="J39" s="194"/>
      <c r="K39" s="195"/>
    </row>
    <row r="40" spans="2:11" ht="12.75">
      <c r="B40" s="197" t="s">
        <v>150</v>
      </c>
      <c r="C40" s="197" t="s">
        <v>105</v>
      </c>
      <c r="D40" s="197" t="s">
        <v>19</v>
      </c>
      <c r="E40" s="197" t="s">
        <v>3</v>
      </c>
      <c r="F40" s="200"/>
      <c r="G40" s="194"/>
      <c r="H40" s="194"/>
      <c r="I40" s="194"/>
      <c r="J40" s="194"/>
      <c r="K40" s="195"/>
    </row>
    <row r="41" spans="2:11" ht="12.75">
      <c r="B41" s="204"/>
      <c r="C41">
        <v>22</v>
      </c>
      <c r="D41" t="s">
        <v>155</v>
      </c>
      <c r="F41" s="195"/>
      <c r="G41" s="195"/>
      <c r="H41" s="195"/>
      <c r="I41" s="195"/>
      <c r="J41" s="195"/>
      <c r="K41" s="195"/>
    </row>
    <row r="42" spans="3:4" ht="12.75">
      <c r="C42">
        <v>4</v>
      </c>
      <c r="D42" t="s">
        <v>160</v>
      </c>
    </row>
    <row r="44" spans="3:5" ht="12.75">
      <c r="C44" t="s">
        <v>87</v>
      </c>
      <c r="D44" t="s">
        <v>122</v>
      </c>
      <c r="E44" t="s">
        <v>2</v>
      </c>
    </row>
    <row r="45" spans="3:5" ht="12.75">
      <c r="C45">
        <v>1</v>
      </c>
      <c r="D45" s="205" t="s">
        <v>7</v>
      </c>
      <c r="E45" t="s">
        <v>8</v>
      </c>
    </row>
    <row r="46" spans="3:5" ht="12.75">
      <c r="C46">
        <v>2</v>
      </c>
      <c r="D46" s="205" t="s">
        <v>4</v>
      </c>
      <c r="E46" t="s">
        <v>3</v>
      </c>
    </row>
    <row r="47" spans="3:5" ht="12.75">
      <c r="C47">
        <v>3</v>
      </c>
      <c r="D47" s="205" t="s">
        <v>46</v>
      </c>
      <c r="E47" t="s">
        <v>8</v>
      </c>
    </row>
    <row r="48" spans="3:5" ht="12.75">
      <c r="C48">
        <v>3</v>
      </c>
      <c r="D48" s="206" t="s">
        <v>59</v>
      </c>
      <c r="E48" t="s">
        <v>60</v>
      </c>
    </row>
    <row r="49" spans="3:5" ht="12.75">
      <c r="C49">
        <v>5</v>
      </c>
      <c r="D49" s="205" t="s">
        <v>5</v>
      </c>
      <c r="E49" t="s">
        <v>3</v>
      </c>
    </row>
    <row r="50" spans="3:5" ht="12.75">
      <c r="C50">
        <v>5</v>
      </c>
      <c r="D50" s="206" t="s">
        <v>62</v>
      </c>
      <c r="E50" t="s">
        <v>21</v>
      </c>
    </row>
    <row r="51" spans="3:5" ht="12.75">
      <c r="C51">
        <v>5</v>
      </c>
      <c r="D51" s="205" t="s">
        <v>27</v>
      </c>
      <c r="E51" t="s">
        <v>189</v>
      </c>
    </row>
    <row r="52" spans="3:5" ht="12.75">
      <c r="C52">
        <v>5</v>
      </c>
      <c r="D52" s="206" t="s">
        <v>20</v>
      </c>
      <c r="E52" t="s">
        <v>21</v>
      </c>
    </row>
  </sheetData>
  <printOptions/>
  <pageMargins left="0" right="0" top="0" bottom="0" header="0" footer="0"/>
  <pageSetup horizontalDpi="600" verticalDpi="600" orientation="landscape" paperSize="9" scale="83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00" workbookViewId="0" topLeftCell="A4">
      <selection activeCell="F17" sqref="F17"/>
    </sheetView>
  </sheetViews>
  <sheetFormatPr defaultColWidth="9.140625" defaultRowHeight="12.75"/>
  <cols>
    <col min="1" max="1" width="3.7109375" style="0" customWidth="1"/>
    <col min="2" max="2" width="4.140625" style="0" customWidth="1"/>
    <col min="3" max="3" width="21.00390625" style="0" customWidth="1"/>
    <col min="4" max="4" width="13.00390625" style="0" customWidth="1"/>
    <col min="5" max="9" width="17.140625" style="0" customWidth="1"/>
  </cols>
  <sheetData>
    <row r="1" spans="1:10" ht="18">
      <c r="A1" s="175"/>
      <c r="B1" s="176" t="s">
        <v>151</v>
      </c>
      <c r="C1" s="177"/>
      <c r="D1" s="177"/>
      <c r="E1" s="178"/>
      <c r="F1" s="179"/>
      <c r="G1" s="180"/>
      <c r="H1" s="180"/>
      <c r="I1" s="181"/>
      <c r="J1" s="181"/>
    </row>
    <row r="2" spans="1:10" ht="15">
      <c r="A2" s="175"/>
      <c r="B2" s="182" t="s">
        <v>167</v>
      </c>
      <c r="C2" s="183"/>
      <c r="D2" s="183"/>
      <c r="E2" s="184"/>
      <c r="F2" s="179"/>
      <c r="G2" s="180"/>
      <c r="H2" s="180"/>
      <c r="I2" s="181"/>
      <c r="J2" s="181"/>
    </row>
    <row r="3" spans="1:10" ht="15.75" thickBot="1">
      <c r="A3" s="175"/>
      <c r="B3" s="185" t="s">
        <v>161</v>
      </c>
      <c r="C3" s="186"/>
      <c r="D3" s="186"/>
      <c r="E3" s="187"/>
      <c r="F3" s="179"/>
      <c r="G3" s="180"/>
      <c r="H3" s="180"/>
      <c r="I3" s="181"/>
      <c r="J3" s="181"/>
    </row>
    <row r="4" spans="1:10" ht="12.75">
      <c r="A4" s="188"/>
      <c r="B4" s="189"/>
      <c r="C4" s="189"/>
      <c r="D4" s="189"/>
      <c r="E4" s="190"/>
      <c r="F4" s="180"/>
      <c r="J4" s="181"/>
    </row>
    <row r="5" spans="1:10" ht="12.75">
      <c r="A5" s="191"/>
      <c r="B5" s="191" t="s">
        <v>121</v>
      </c>
      <c r="C5" s="191" t="s">
        <v>122</v>
      </c>
      <c r="D5" s="242" t="s">
        <v>2</v>
      </c>
      <c r="E5" s="251"/>
      <c r="F5" s="194"/>
      <c r="J5" s="181"/>
    </row>
    <row r="6" spans="1:10" ht="12.75">
      <c r="A6" s="192" t="s">
        <v>80</v>
      </c>
      <c r="B6" s="192" t="s">
        <v>115</v>
      </c>
      <c r="C6" s="217" t="s">
        <v>50</v>
      </c>
      <c r="D6" s="250" t="s">
        <v>17</v>
      </c>
      <c r="E6" s="253" t="s">
        <v>50</v>
      </c>
      <c r="F6" s="211"/>
      <c r="G6" s="211"/>
      <c r="H6" s="211"/>
      <c r="I6" s="194"/>
      <c r="J6" s="195"/>
    </row>
    <row r="7" spans="1:10" ht="12.75">
      <c r="A7" s="192" t="s">
        <v>81</v>
      </c>
      <c r="B7" s="223" t="s">
        <v>116</v>
      </c>
      <c r="C7" s="223" t="s">
        <v>38</v>
      </c>
      <c r="D7" s="223" t="s">
        <v>39</v>
      </c>
      <c r="E7" s="252" t="s">
        <v>234</v>
      </c>
      <c r="F7" s="193" t="s">
        <v>50</v>
      </c>
      <c r="G7" s="243"/>
      <c r="H7" s="194"/>
      <c r="I7" s="194"/>
      <c r="J7" s="195"/>
    </row>
    <row r="8" spans="1:10" ht="12.75">
      <c r="A8" s="197" t="s">
        <v>82</v>
      </c>
      <c r="B8" s="197"/>
      <c r="C8" s="197"/>
      <c r="D8" s="197"/>
      <c r="E8" s="198" t="s">
        <v>163</v>
      </c>
      <c r="F8" s="196" t="s">
        <v>246</v>
      </c>
      <c r="G8" s="199"/>
      <c r="H8" s="194"/>
      <c r="I8" s="194"/>
      <c r="J8" s="195"/>
    </row>
    <row r="9" spans="1:10" ht="12.75">
      <c r="A9" s="197" t="s">
        <v>83</v>
      </c>
      <c r="B9" s="191" t="s">
        <v>116</v>
      </c>
      <c r="C9" s="191" t="s">
        <v>163</v>
      </c>
      <c r="D9" s="191" t="s">
        <v>8</v>
      </c>
      <c r="E9" s="200"/>
      <c r="F9" s="201"/>
      <c r="G9" s="193" t="s">
        <v>50</v>
      </c>
      <c r="H9" s="194"/>
      <c r="I9" s="194"/>
      <c r="J9" s="195"/>
    </row>
    <row r="10" spans="1:10" ht="12.75">
      <c r="A10" s="192" t="s">
        <v>106</v>
      </c>
      <c r="B10" s="192" t="s">
        <v>115</v>
      </c>
      <c r="C10" s="192" t="s">
        <v>65</v>
      </c>
      <c r="D10" s="192" t="s">
        <v>66</v>
      </c>
      <c r="E10" s="193" t="s">
        <v>65</v>
      </c>
      <c r="F10" s="201"/>
      <c r="G10" s="196" t="s">
        <v>245</v>
      </c>
      <c r="H10" s="199"/>
      <c r="I10" s="194"/>
      <c r="J10" s="195"/>
    </row>
    <row r="11" spans="1:10" ht="12.75">
      <c r="A11" s="192" t="s">
        <v>124</v>
      </c>
      <c r="B11" s="192"/>
      <c r="C11" s="192"/>
      <c r="D11" s="192"/>
      <c r="E11" s="196"/>
      <c r="F11" s="198" t="s">
        <v>166</v>
      </c>
      <c r="G11" s="202"/>
      <c r="H11" s="199"/>
      <c r="I11" s="194"/>
      <c r="J11" s="195"/>
    </row>
    <row r="12" spans="1:10" ht="12.75">
      <c r="A12" s="197" t="s">
        <v>125</v>
      </c>
      <c r="B12" s="197" t="s">
        <v>116</v>
      </c>
      <c r="C12" s="197" t="s">
        <v>52</v>
      </c>
      <c r="D12" s="197" t="s">
        <v>8</v>
      </c>
      <c r="E12" s="198" t="s">
        <v>166</v>
      </c>
      <c r="F12" s="200" t="s">
        <v>247</v>
      </c>
      <c r="G12" s="201"/>
      <c r="H12" s="199"/>
      <c r="I12" s="194"/>
      <c r="J12" s="195"/>
    </row>
    <row r="13" spans="1:10" ht="12.75">
      <c r="A13" s="197" t="s">
        <v>126</v>
      </c>
      <c r="B13" s="191" t="s">
        <v>115</v>
      </c>
      <c r="C13" s="191" t="s">
        <v>166</v>
      </c>
      <c r="D13" s="191" t="s">
        <v>8</v>
      </c>
      <c r="E13" s="200" t="s">
        <v>248</v>
      </c>
      <c r="F13" s="194"/>
      <c r="G13" s="201"/>
      <c r="H13" s="193" t="s">
        <v>50</v>
      </c>
      <c r="I13" s="213"/>
      <c r="J13" s="195"/>
    </row>
    <row r="14" spans="1:10" ht="12.75">
      <c r="A14" s="203"/>
      <c r="B14" s="203"/>
      <c r="C14" s="203"/>
      <c r="D14" s="203"/>
      <c r="E14" s="194"/>
      <c r="F14" s="194"/>
      <c r="G14" s="201"/>
      <c r="H14" s="207" t="s">
        <v>244</v>
      </c>
      <c r="I14" s="214"/>
      <c r="J14" s="212"/>
    </row>
    <row r="15" spans="1:10" ht="12.75">
      <c r="A15" s="192" t="s">
        <v>127</v>
      </c>
      <c r="B15" s="217" t="s">
        <v>115</v>
      </c>
      <c r="C15" s="223" t="s">
        <v>61</v>
      </c>
      <c r="D15" s="223" t="s">
        <v>23</v>
      </c>
      <c r="E15" s="193" t="s">
        <v>61</v>
      </c>
      <c r="F15" s="194"/>
      <c r="G15" s="201"/>
      <c r="H15" s="208"/>
      <c r="I15" s="214"/>
      <c r="J15" s="212"/>
    </row>
    <row r="16" spans="1:10" ht="12.75">
      <c r="A16" s="192" t="s">
        <v>128</v>
      </c>
      <c r="B16" s="217" t="s">
        <v>116</v>
      </c>
      <c r="C16" s="217" t="s">
        <v>11</v>
      </c>
      <c r="D16" s="217" t="s">
        <v>3</v>
      </c>
      <c r="E16" s="196" t="s">
        <v>249</v>
      </c>
      <c r="F16" s="193" t="s">
        <v>61</v>
      </c>
      <c r="G16" s="201"/>
      <c r="H16" s="208"/>
      <c r="I16" s="214"/>
      <c r="J16" s="212"/>
    </row>
    <row r="17" spans="1:10" ht="12.75">
      <c r="A17" s="197" t="s">
        <v>129</v>
      </c>
      <c r="B17" s="191" t="s">
        <v>116</v>
      </c>
      <c r="C17" s="191" t="s">
        <v>162</v>
      </c>
      <c r="D17" s="191" t="s">
        <v>8</v>
      </c>
      <c r="E17" s="198" t="s">
        <v>162</v>
      </c>
      <c r="F17" s="196" t="s">
        <v>323</v>
      </c>
      <c r="G17" s="202"/>
      <c r="H17" s="208"/>
      <c r="I17" s="214"/>
      <c r="J17" s="212"/>
    </row>
    <row r="18" spans="1:10" ht="12.75">
      <c r="A18" s="197" t="s">
        <v>130</v>
      </c>
      <c r="B18" s="197"/>
      <c r="C18" s="197"/>
      <c r="D18" s="197"/>
      <c r="E18" s="200"/>
      <c r="F18" s="201"/>
      <c r="G18" s="198" t="s">
        <v>61</v>
      </c>
      <c r="H18" s="208"/>
      <c r="I18" s="214"/>
      <c r="J18" s="212"/>
    </row>
    <row r="19" spans="1:10" ht="12.75">
      <c r="A19" s="192" t="s">
        <v>131</v>
      </c>
      <c r="B19" s="192" t="s">
        <v>116</v>
      </c>
      <c r="C19" s="192" t="s">
        <v>25</v>
      </c>
      <c r="D19" s="192" t="s">
        <v>8</v>
      </c>
      <c r="E19" s="193" t="s">
        <v>28</v>
      </c>
      <c r="F19" s="201"/>
      <c r="G19" s="200" t="s">
        <v>243</v>
      </c>
      <c r="H19" s="209"/>
      <c r="I19" s="214"/>
      <c r="J19" s="212"/>
    </row>
    <row r="20" spans="1:10" ht="12.75">
      <c r="A20" s="192" t="s">
        <v>132</v>
      </c>
      <c r="B20" s="192" t="s">
        <v>115</v>
      </c>
      <c r="C20" s="192" t="s">
        <v>28</v>
      </c>
      <c r="D20" s="192" t="s">
        <v>29</v>
      </c>
      <c r="E20" s="196" t="s">
        <v>322</v>
      </c>
      <c r="F20" s="198" t="s">
        <v>34</v>
      </c>
      <c r="G20" s="199"/>
      <c r="H20" s="209"/>
      <c r="I20" s="214"/>
      <c r="J20" s="212"/>
    </row>
    <row r="21" spans="1:10" ht="12.75">
      <c r="A21" s="197" t="s">
        <v>133</v>
      </c>
      <c r="B21" s="191" t="s">
        <v>116</v>
      </c>
      <c r="C21" s="191" t="s">
        <v>164</v>
      </c>
      <c r="D21" s="191" t="s">
        <v>8</v>
      </c>
      <c r="E21" s="198" t="s">
        <v>34</v>
      </c>
      <c r="F21" s="200" t="s">
        <v>242</v>
      </c>
      <c r="G21" s="194"/>
      <c r="H21" s="209"/>
      <c r="I21" s="214"/>
      <c r="J21" s="212"/>
    </row>
    <row r="22" spans="1:10" ht="12.75">
      <c r="A22" s="197" t="s">
        <v>134</v>
      </c>
      <c r="B22" s="197" t="s">
        <v>115</v>
      </c>
      <c r="C22" s="191" t="s">
        <v>34</v>
      </c>
      <c r="D22" s="191" t="s">
        <v>36</v>
      </c>
      <c r="E22" s="200" t="s">
        <v>222</v>
      </c>
      <c r="F22" s="194"/>
      <c r="G22" s="194"/>
      <c r="H22" s="209"/>
      <c r="I22" s="214"/>
      <c r="J22" s="212"/>
    </row>
    <row r="23" spans="1:10" ht="12.75">
      <c r="A23" s="203"/>
      <c r="B23" s="203"/>
      <c r="C23" s="203"/>
      <c r="D23" s="203"/>
      <c r="E23" s="194"/>
      <c r="F23" s="194"/>
      <c r="G23" s="194"/>
      <c r="H23" s="209"/>
      <c r="I23" s="215"/>
      <c r="J23" s="212"/>
    </row>
    <row r="24" spans="2:3" ht="12.75">
      <c r="B24">
        <v>6</v>
      </c>
      <c r="C24" t="s">
        <v>160</v>
      </c>
    </row>
    <row r="25" spans="2:3" ht="12.75">
      <c r="B25">
        <v>6</v>
      </c>
      <c r="C25" t="s">
        <v>156</v>
      </c>
    </row>
    <row r="26" spans="2:4" ht="12.75">
      <c r="B26" t="s">
        <v>87</v>
      </c>
      <c r="C26" t="s">
        <v>122</v>
      </c>
      <c r="D26" t="s">
        <v>2</v>
      </c>
    </row>
    <row r="27" spans="2:4" ht="12.75">
      <c r="B27">
        <v>1</v>
      </c>
      <c r="C27" s="205" t="s">
        <v>50</v>
      </c>
      <c r="D27" t="s">
        <v>17</v>
      </c>
    </row>
    <row r="28" spans="2:4" ht="12.75">
      <c r="B28">
        <v>2</v>
      </c>
      <c r="C28" s="205" t="s">
        <v>61</v>
      </c>
      <c r="D28" t="s">
        <v>23</v>
      </c>
    </row>
    <row r="29" spans="2:4" ht="12.75">
      <c r="B29">
        <v>3</v>
      </c>
      <c r="C29" s="205" t="s">
        <v>166</v>
      </c>
      <c r="D29" t="s">
        <v>8</v>
      </c>
    </row>
    <row r="30" spans="2:4" ht="12.75">
      <c r="B30">
        <v>3</v>
      </c>
      <c r="C30" s="206" t="s">
        <v>34</v>
      </c>
      <c r="D30" t="s">
        <v>36</v>
      </c>
    </row>
    <row r="31" spans="2:4" ht="12.75">
      <c r="B31">
        <v>5</v>
      </c>
      <c r="C31" s="205" t="s">
        <v>163</v>
      </c>
      <c r="D31" t="s">
        <v>8</v>
      </c>
    </row>
    <row r="32" spans="2:4" ht="12.75">
      <c r="B32">
        <v>5</v>
      </c>
      <c r="C32" s="206" t="s">
        <v>65</v>
      </c>
      <c r="D32" t="s">
        <v>66</v>
      </c>
    </row>
    <row r="33" spans="2:4" ht="12.75">
      <c r="B33">
        <v>5</v>
      </c>
      <c r="C33" s="205" t="s">
        <v>162</v>
      </c>
      <c r="D33" t="s">
        <v>8</v>
      </c>
    </row>
    <row r="34" spans="2:4" ht="12.75">
      <c r="B34">
        <v>5</v>
      </c>
      <c r="C34" s="206" t="s">
        <v>28</v>
      </c>
      <c r="D34" t="s">
        <v>189</v>
      </c>
    </row>
  </sheetData>
  <printOptions/>
  <pageMargins left="0" right="0" top="0" bottom="0" header="0" footer="0"/>
  <pageSetup horizontalDpi="600" verticalDpi="600" orientation="landscape" paperSize="9" scale="12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SheetLayoutView="100" workbookViewId="0" topLeftCell="A1">
      <selection activeCell="B24" sqref="B24"/>
    </sheetView>
  </sheetViews>
  <sheetFormatPr defaultColWidth="9.140625" defaultRowHeight="12.75"/>
  <cols>
    <col min="1" max="1" width="3.7109375" style="0" customWidth="1"/>
    <col min="2" max="2" width="4.140625" style="0" customWidth="1"/>
    <col min="3" max="3" width="21.00390625" style="0" customWidth="1"/>
    <col min="4" max="4" width="13.00390625" style="0" customWidth="1"/>
    <col min="5" max="9" width="17.140625" style="0" customWidth="1"/>
  </cols>
  <sheetData>
    <row r="1" spans="1:10" ht="18">
      <c r="A1" s="175"/>
      <c r="B1" s="176" t="s">
        <v>151</v>
      </c>
      <c r="C1" s="177"/>
      <c r="D1" s="177"/>
      <c r="E1" s="178"/>
      <c r="F1" s="179"/>
      <c r="G1" s="180"/>
      <c r="H1" s="180"/>
      <c r="I1" s="181"/>
      <c r="J1" s="181"/>
    </row>
    <row r="2" spans="1:10" ht="15">
      <c r="A2" s="175"/>
      <c r="B2" s="182" t="s">
        <v>182</v>
      </c>
      <c r="C2" s="183"/>
      <c r="D2" s="183"/>
      <c r="E2" s="184"/>
      <c r="F2" s="179"/>
      <c r="G2" s="180"/>
      <c r="H2" s="180"/>
      <c r="I2" s="181"/>
      <c r="J2" s="181"/>
    </row>
    <row r="3" spans="1:10" ht="15.75" thickBot="1">
      <c r="A3" s="175"/>
      <c r="B3" s="185" t="s">
        <v>168</v>
      </c>
      <c r="C3" s="186"/>
      <c r="D3" s="186"/>
      <c r="E3" s="187"/>
      <c r="F3" s="179"/>
      <c r="G3" s="180"/>
      <c r="H3" s="180"/>
      <c r="I3" s="181"/>
      <c r="J3" s="181"/>
    </row>
    <row r="4" spans="1:10" ht="12.75">
      <c r="A4" s="188"/>
      <c r="B4" s="189"/>
      <c r="C4" s="189"/>
      <c r="D4" s="189"/>
      <c r="E4" s="190"/>
      <c r="F4" s="180"/>
      <c r="G4" s="180"/>
      <c r="H4" s="180"/>
      <c r="I4" s="181"/>
      <c r="J4" s="181"/>
    </row>
    <row r="5" spans="1:10" ht="12.75">
      <c r="A5" s="191"/>
      <c r="B5" s="191" t="s">
        <v>121</v>
      </c>
      <c r="C5" s="191" t="s">
        <v>122</v>
      </c>
      <c r="D5" s="191" t="s">
        <v>2</v>
      </c>
      <c r="E5" s="179"/>
      <c r="F5" s="180"/>
      <c r="G5" s="180"/>
      <c r="H5" s="180"/>
      <c r="I5" s="180"/>
      <c r="J5" s="181"/>
    </row>
    <row r="6" spans="1:10" ht="12.75">
      <c r="A6" s="192" t="s">
        <v>80</v>
      </c>
      <c r="B6" s="192" t="s">
        <v>116</v>
      </c>
      <c r="C6" s="192" t="s">
        <v>162</v>
      </c>
      <c r="D6" s="192" t="s">
        <v>8</v>
      </c>
      <c r="E6" s="193" t="s">
        <v>211</v>
      </c>
      <c r="F6" s="194"/>
      <c r="G6" s="194"/>
      <c r="H6" s="194"/>
      <c r="I6" s="194"/>
      <c r="J6" s="195"/>
    </row>
    <row r="7" spans="1:10" ht="12.75">
      <c r="A7" s="192" t="s">
        <v>81</v>
      </c>
      <c r="B7" s="192"/>
      <c r="C7" s="192"/>
      <c r="D7" s="192"/>
      <c r="E7" s="196"/>
      <c r="F7" s="193" t="s">
        <v>211</v>
      </c>
      <c r="G7" s="194"/>
      <c r="H7" s="194"/>
      <c r="I7" s="194"/>
      <c r="J7" s="195"/>
    </row>
    <row r="8" spans="1:10" ht="12.75">
      <c r="A8" s="197" t="s">
        <v>82</v>
      </c>
      <c r="B8" s="191" t="s">
        <v>116</v>
      </c>
      <c r="C8" t="s">
        <v>9</v>
      </c>
      <c r="D8" s="197" t="s">
        <v>8</v>
      </c>
      <c r="E8" s="198" t="s">
        <v>212</v>
      </c>
      <c r="F8" s="196" t="s">
        <v>214</v>
      </c>
      <c r="G8" s="199"/>
      <c r="H8" s="213"/>
      <c r="I8" s="194"/>
      <c r="J8" s="195"/>
    </row>
    <row r="9" spans="1:10" ht="12.75">
      <c r="A9" s="197" t="s">
        <v>83</v>
      </c>
      <c r="B9" s="191" t="s">
        <v>116</v>
      </c>
      <c r="C9" s="197" t="s">
        <v>63</v>
      </c>
      <c r="D9" s="197" t="s">
        <v>3</v>
      </c>
      <c r="E9" s="200" t="s">
        <v>213</v>
      </c>
      <c r="F9" s="201"/>
      <c r="G9" s="237" t="s">
        <v>216</v>
      </c>
      <c r="H9" s="214"/>
      <c r="I9" s="211"/>
      <c r="J9" s="195"/>
    </row>
    <row r="10" spans="1:10" ht="12.75">
      <c r="A10" s="192" t="s">
        <v>106</v>
      </c>
      <c r="B10" s="192" t="s">
        <v>116</v>
      </c>
      <c r="C10" s="192" t="s">
        <v>55</v>
      </c>
      <c r="D10" s="192" t="s">
        <v>8</v>
      </c>
      <c r="E10" s="193" t="s">
        <v>202</v>
      </c>
      <c r="F10" s="201"/>
      <c r="G10" s="196" t="s">
        <v>219</v>
      </c>
      <c r="H10" s="249"/>
      <c r="I10" s="194"/>
      <c r="J10" s="195"/>
    </row>
    <row r="11" spans="1:10" ht="12.75">
      <c r="A11" s="192" t="s">
        <v>124</v>
      </c>
      <c r="B11" s="192" t="s">
        <v>116</v>
      </c>
      <c r="C11" s="192" t="s">
        <v>38</v>
      </c>
      <c r="D11" s="192" t="s">
        <v>39</v>
      </c>
      <c r="E11" s="196" t="s">
        <v>215</v>
      </c>
      <c r="F11" s="198" t="s">
        <v>216</v>
      </c>
      <c r="G11" s="202"/>
      <c r="H11" s="199"/>
      <c r="I11" s="194"/>
      <c r="J11" s="195"/>
    </row>
    <row r="12" spans="1:10" ht="12.75">
      <c r="A12" s="197" t="s">
        <v>125</v>
      </c>
      <c r="B12" s="191" t="s">
        <v>116</v>
      </c>
      <c r="C12" s="197" t="s">
        <v>175</v>
      </c>
      <c r="D12" s="197" t="s">
        <v>17</v>
      </c>
      <c r="E12" s="198" t="s">
        <v>216</v>
      </c>
      <c r="F12" s="200" t="s">
        <v>218</v>
      </c>
      <c r="G12" s="201"/>
      <c r="H12" s="199"/>
      <c r="I12" s="194"/>
      <c r="J12" s="195"/>
    </row>
    <row r="13" spans="1:10" ht="12.75">
      <c r="A13" s="197" t="s">
        <v>126</v>
      </c>
      <c r="B13" s="191" t="s">
        <v>116</v>
      </c>
      <c r="C13" s="191" t="s">
        <v>163</v>
      </c>
      <c r="D13" s="197" t="s">
        <v>8</v>
      </c>
      <c r="E13" s="200" t="s">
        <v>217</v>
      </c>
      <c r="F13" s="194"/>
      <c r="G13" s="201"/>
      <c r="H13" s="198" t="s">
        <v>216</v>
      </c>
      <c r="I13" s="213"/>
      <c r="J13" s="195"/>
    </row>
    <row r="14" spans="1:10" ht="12.75">
      <c r="A14" s="203"/>
      <c r="B14" s="203"/>
      <c r="C14" s="203"/>
      <c r="D14" s="203"/>
      <c r="E14" s="194"/>
      <c r="F14" s="194"/>
      <c r="G14" s="201"/>
      <c r="H14" s="207" t="s">
        <v>228</v>
      </c>
      <c r="I14" s="214"/>
      <c r="J14" s="212"/>
    </row>
    <row r="15" spans="1:10" ht="12.75">
      <c r="A15" s="192" t="s">
        <v>127</v>
      </c>
      <c r="B15" s="192" t="s">
        <v>116</v>
      </c>
      <c r="C15" s="192" t="s">
        <v>52</v>
      </c>
      <c r="D15" s="192" t="s">
        <v>8</v>
      </c>
      <c r="E15" s="193" t="s">
        <v>208</v>
      </c>
      <c r="F15" s="194"/>
      <c r="G15" s="246"/>
      <c r="H15" s="208"/>
      <c r="I15" s="214"/>
      <c r="J15" s="212"/>
    </row>
    <row r="16" spans="1:10" ht="12.75">
      <c r="A16" s="192" t="s">
        <v>128</v>
      </c>
      <c r="B16" s="192" t="s">
        <v>116</v>
      </c>
      <c r="C16" s="192" t="s">
        <v>47</v>
      </c>
      <c r="D16" s="192" t="s">
        <v>8</v>
      </c>
      <c r="E16" s="196" t="s">
        <v>220</v>
      </c>
      <c r="F16" s="237" t="s">
        <v>221</v>
      </c>
      <c r="G16" s="248"/>
      <c r="H16" s="245"/>
      <c r="I16" s="214"/>
      <c r="J16" s="212"/>
    </row>
    <row r="17" spans="1:10" ht="12.75">
      <c r="A17" s="197" t="s">
        <v>129</v>
      </c>
      <c r="B17" s="191" t="s">
        <v>116</v>
      </c>
      <c r="C17" s="197" t="s">
        <v>67</v>
      </c>
      <c r="D17" s="197" t="s">
        <v>169</v>
      </c>
      <c r="E17" s="198" t="s">
        <v>221</v>
      </c>
      <c r="F17" s="196" t="s">
        <v>223</v>
      </c>
      <c r="G17" s="247"/>
      <c r="H17" s="208"/>
      <c r="I17" s="214"/>
      <c r="J17" s="212"/>
    </row>
    <row r="18" spans="1:10" ht="12.75">
      <c r="A18" s="197" t="s">
        <v>130</v>
      </c>
      <c r="B18" s="191" t="s">
        <v>116</v>
      </c>
      <c r="C18" s="197" t="s">
        <v>170</v>
      </c>
      <c r="D18" s="197" t="s">
        <v>8</v>
      </c>
      <c r="E18" s="200" t="s">
        <v>222</v>
      </c>
      <c r="F18" s="201"/>
      <c r="G18" s="193" t="s">
        <v>224</v>
      </c>
      <c r="H18" s="208"/>
      <c r="I18" s="214"/>
      <c r="J18" s="212"/>
    </row>
    <row r="19" spans="1:10" ht="12.75">
      <c r="A19" s="192" t="s">
        <v>131</v>
      </c>
      <c r="B19" s="192" t="s">
        <v>116</v>
      </c>
      <c r="C19" s="192" t="s">
        <v>11</v>
      </c>
      <c r="D19" s="192" t="s">
        <v>3</v>
      </c>
      <c r="E19" s="193" t="s">
        <v>224</v>
      </c>
      <c r="F19" s="201"/>
      <c r="G19" s="200" t="s">
        <v>227</v>
      </c>
      <c r="H19" s="209"/>
      <c r="I19" s="214"/>
      <c r="J19" s="212"/>
    </row>
    <row r="20" spans="1:10" ht="12.75">
      <c r="A20" s="192" t="s">
        <v>132</v>
      </c>
      <c r="B20" s="223" t="s">
        <v>116</v>
      </c>
      <c r="C20" s="217" t="s">
        <v>10</v>
      </c>
      <c r="D20" s="217" t="s">
        <v>8</v>
      </c>
      <c r="E20" s="196" t="s">
        <v>225</v>
      </c>
      <c r="F20" s="193" t="s">
        <v>224</v>
      </c>
      <c r="G20" s="199"/>
      <c r="H20" s="209"/>
      <c r="I20" s="214"/>
      <c r="J20" s="212"/>
    </row>
    <row r="21" spans="1:10" ht="12.75">
      <c r="A21" s="197" t="s">
        <v>133</v>
      </c>
      <c r="B21" s="191" t="s">
        <v>116</v>
      </c>
      <c r="C21" s="197" t="s">
        <v>174</v>
      </c>
      <c r="D21" s="197" t="s">
        <v>17</v>
      </c>
      <c r="E21" s="198" t="s">
        <v>200</v>
      </c>
      <c r="F21" s="200" t="s">
        <v>226</v>
      </c>
      <c r="G21" s="194"/>
      <c r="H21" s="209"/>
      <c r="I21" s="214"/>
      <c r="J21" s="212"/>
    </row>
    <row r="22" spans="1:10" ht="12.75">
      <c r="A22" s="197" t="s">
        <v>134</v>
      </c>
      <c r="B22" s="191" t="s">
        <v>116</v>
      </c>
      <c r="C22" s="197" t="s">
        <v>164</v>
      </c>
      <c r="D22" s="197" t="s">
        <v>8</v>
      </c>
      <c r="E22" s="200" t="s">
        <v>222</v>
      </c>
      <c r="F22" s="194"/>
      <c r="G22" s="194"/>
      <c r="H22" s="209"/>
      <c r="I22" s="214"/>
      <c r="J22" s="212"/>
    </row>
    <row r="23" spans="2:3" ht="12.75">
      <c r="B23">
        <v>13</v>
      </c>
      <c r="C23" t="s">
        <v>156</v>
      </c>
    </row>
    <row r="24" spans="2:4" ht="12.75">
      <c r="B24" t="s">
        <v>87</v>
      </c>
      <c r="C24" t="s">
        <v>122</v>
      </c>
      <c r="D24" t="s">
        <v>2</v>
      </c>
    </row>
    <row r="25" spans="2:4" ht="12.75">
      <c r="B25">
        <v>1</v>
      </c>
      <c r="C25" s="205" t="s">
        <v>163</v>
      </c>
      <c r="D25" t="s">
        <v>8</v>
      </c>
    </row>
    <row r="26" spans="2:4" ht="12.75">
      <c r="B26">
        <v>2</v>
      </c>
      <c r="C26" s="205" t="s">
        <v>10</v>
      </c>
      <c r="D26" t="s">
        <v>8</v>
      </c>
    </row>
    <row r="27" spans="2:4" ht="12.75">
      <c r="B27">
        <v>3</v>
      </c>
      <c r="C27" s="205" t="s">
        <v>162</v>
      </c>
      <c r="D27" t="s">
        <v>8</v>
      </c>
    </row>
    <row r="28" spans="2:4" ht="12.75">
      <c r="B28">
        <v>3</v>
      </c>
      <c r="C28" s="206" t="s">
        <v>25</v>
      </c>
      <c r="D28" t="s">
        <v>8</v>
      </c>
    </row>
    <row r="29" spans="2:4" ht="12.75">
      <c r="B29">
        <v>5</v>
      </c>
      <c r="C29" s="205" t="s">
        <v>63</v>
      </c>
      <c r="D29" t="s">
        <v>3</v>
      </c>
    </row>
    <row r="30" spans="2:4" ht="12.75">
      <c r="B30">
        <v>5</v>
      </c>
      <c r="C30" s="206" t="s">
        <v>55</v>
      </c>
      <c r="D30" t="s">
        <v>8</v>
      </c>
    </row>
    <row r="31" spans="2:4" ht="12.75">
      <c r="B31">
        <v>5</v>
      </c>
      <c r="C31" s="205" t="s">
        <v>52</v>
      </c>
      <c r="D31" t="s">
        <v>8</v>
      </c>
    </row>
    <row r="32" spans="2:4" ht="12.75">
      <c r="B32">
        <v>5</v>
      </c>
      <c r="C32" s="206" t="s">
        <v>174</v>
      </c>
      <c r="D32" t="s">
        <v>17</v>
      </c>
    </row>
  </sheetData>
  <printOptions/>
  <pageMargins left="0" right="0" top="0" bottom="0" header="0" footer="0"/>
  <pageSetup horizontalDpi="600" verticalDpi="600" orientation="landscape" paperSize="9" scale="12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00" workbookViewId="0" topLeftCell="A1">
      <selection activeCell="A16" sqref="A16:IV16"/>
    </sheetView>
  </sheetViews>
  <sheetFormatPr defaultColWidth="9.140625" defaultRowHeight="12.75"/>
  <cols>
    <col min="1" max="1" width="3.7109375" style="0" customWidth="1"/>
    <col min="2" max="2" width="4.140625" style="0" customWidth="1"/>
    <col min="3" max="3" width="21.00390625" style="0" customWidth="1"/>
    <col min="4" max="4" width="13.00390625" style="0" customWidth="1"/>
    <col min="5" max="9" width="17.140625" style="0" customWidth="1"/>
  </cols>
  <sheetData>
    <row r="1" spans="1:10" ht="18">
      <c r="A1" s="175"/>
      <c r="B1" s="176" t="s">
        <v>151</v>
      </c>
      <c r="C1" s="177"/>
      <c r="D1" s="177"/>
      <c r="E1" s="178"/>
      <c r="F1" s="179"/>
      <c r="G1" s="180"/>
      <c r="H1" s="180"/>
      <c r="I1" s="181"/>
      <c r="J1" s="181"/>
    </row>
    <row r="2" spans="1:10" ht="15">
      <c r="A2" s="175"/>
      <c r="B2" s="182" t="s">
        <v>152</v>
      </c>
      <c r="C2" s="183"/>
      <c r="D2" s="183"/>
      <c r="E2" s="184"/>
      <c r="F2" s="179"/>
      <c r="G2" s="180"/>
      <c r="H2" s="180"/>
      <c r="I2" s="181"/>
      <c r="J2" s="181"/>
    </row>
    <row r="3" spans="1:10" ht="15.75" thickBot="1">
      <c r="A3" s="175"/>
      <c r="B3" s="185" t="s">
        <v>153</v>
      </c>
      <c r="C3" s="186"/>
      <c r="D3" s="186"/>
      <c r="E3" s="187"/>
      <c r="F3" s="179"/>
      <c r="G3" s="180"/>
      <c r="H3" s="180"/>
      <c r="I3" s="181"/>
      <c r="J3" s="181"/>
    </row>
    <row r="4" spans="1:10" ht="12.75">
      <c r="A4" s="188"/>
      <c r="B4" s="189"/>
      <c r="C4" s="189"/>
      <c r="D4" s="189"/>
      <c r="E4" s="190"/>
      <c r="F4" s="180"/>
      <c r="G4" s="180"/>
      <c r="H4" s="180"/>
      <c r="I4" s="181"/>
      <c r="J4" s="181"/>
    </row>
    <row r="5" spans="1:10" ht="12.75">
      <c r="A5" s="191"/>
      <c r="B5" s="191" t="s">
        <v>121</v>
      </c>
      <c r="C5" s="191" t="s">
        <v>122</v>
      </c>
      <c r="D5" s="191" t="s">
        <v>2</v>
      </c>
      <c r="E5" s="179"/>
      <c r="F5" s="180"/>
      <c r="G5" s="180"/>
      <c r="H5" s="180"/>
      <c r="I5" s="180"/>
      <c r="J5" s="181"/>
    </row>
    <row r="6" spans="1:10" ht="12.75">
      <c r="A6" s="192" t="s">
        <v>80</v>
      </c>
      <c r="B6" s="192" t="s">
        <v>74</v>
      </c>
      <c r="C6" s="192" t="s">
        <v>15</v>
      </c>
      <c r="D6" s="192" t="s">
        <v>14</v>
      </c>
      <c r="E6" s="193" t="s">
        <v>15</v>
      </c>
      <c r="F6" s="194"/>
      <c r="G6" s="194"/>
      <c r="H6" s="194"/>
      <c r="I6" s="194"/>
      <c r="J6" s="195"/>
    </row>
    <row r="7" spans="1:10" ht="12.75">
      <c r="A7" s="192" t="s">
        <v>81</v>
      </c>
      <c r="B7" s="192"/>
      <c r="C7" s="192"/>
      <c r="D7" s="192"/>
      <c r="E7" s="196"/>
      <c r="F7" s="193" t="s">
        <v>15</v>
      </c>
      <c r="G7" s="194"/>
      <c r="H7" s="194"/>
      <c r="I7" s="194"/>
      <c r="J7" s="195"/>
    </row>
    <row r="8" spans="1:10" ht="12.75">
      <c r="A8" s="197" t="s">
        <v>82</v>
      </c>
      <c r="B8" s="197"/>
      <c r="C8" s="197"/>
      <c r="D8" s="197"/>
      <c r="E8" s="198" t="s">
        <v>31</v>
      </c>
      <c r="F8" s="196" t="s">
        <v>283</v>
      </c>
      <c r="G8" s="199"/>
      <c r="H8" s="194"/>
      <c r="I8" s="194"/>
      <c r="J8" s="195"/>
    </row>
    <row r="9" spans="1:10" ht="12.75">
      <c r="A9" s="197" t="s">
        <v>83</v>
      </c>
      <c r="B9" s="191" t="s">
        <v>105</v>
      </c>
      <c r="C9" s="191" t="s">
        <v>31</v>
      </c>
      <c r="D9" s="191" t="s">
        <v>66</v>
      </c>
      <c r="E9" s="200"/>
      <c r="F9" s="201"/>
      <c r="G9" s="193" t="s">
        <v>15</v>
      </c>
      <c r="H9" s="213"/>
      <c r="I9" s="194"/>
      <c r="J9" s="195"/>
    </row>
    <row r="10" spans="1:10" ht="12.75">
      <c r="A10" s="192" t="s">
        <v>106</v>
      </c>
      <c r="B10" s="192" t="s">
        <v>105</v>
      </c>
      <c r="C10" s="192" t="s">
        <v>42</v>
      </c>
      <c r="D10" s="192" t="s">
        <v>43</v>
      </c>
      <c r="E10" s="193" t="s">
        <v>51</v>
      </c>
      <c r="F10" s="201"/>
      <c r="G10" s="207" t="s">
        <v>222</v>
      </c>
      <c r="H10" s="214"/>
      <c r="I10" s="211"/>
      <c r="J10" s="195"/>
    </row>
    <row r="11" spans="1:10" ht="12.75">
      <c r="A11" s="192" t="s">
        <v>124</v>
      </c>
      <c r="B11" s="217" t="s">
        <v>105</v>
      </c>
      <c r="C11" s="217" t="s">
        <v>51</v>
      </c>
      <c r="D11" s="217" t="s">
        <v>17</v>
      </c>
      <c r="E11" s="196" t="s">
        <v>285</v>
      </c>
      <c r="F11" s="198" t="s">
        <v>22</v>
      </c>
      <c r="G11" s="208"/>
      <c r="H11" s="214"/>
      <c r="I11" s="211"/>
      <c r="J11" s="195"/>
    </row>
    <row r="12" spans="1:10" ht="12.75">
      <c r="A12" s="197" t="s">
        <v>125</v>
      </c>
      <c r="B12" s="197"/>
      <c r="C12" s="197"/>
      <c r="D12" s="197"/>
      <c r="E12" s="198" t="s">
        <v>22</v>
      </c>
      <c r="F12" s="200" t="s">
        <v>284</v>
      </c>
      <c r="G12" s="209"/>
      <c r="H12" s="214"/>
      <c r="I12" s="211"/>
      <c r="J12" s="195"/>
    </row>
    <row r="13" spans="1:10" ht="12.75">
      <c r="A13" s="197" t="s">
        <v>126</v>
      </c>
      <c r="B13" s="197" t="s">
        <v>74</v>
      </c>
      <c r="C13" s="197" t="s">
        <v>22</v>
      </c>
      <c r="D13" s="197" t="s">
        <v>117</v>
      </c>
      <c r="E13" s="200"/>
      <c r="F13" s="194"/>
      <c r="G13" s="209"/>
      <c r="H13" s="215"/>
      <c r="I13" s="211"/>
      <c r="J13" s="195"/>
    </row>
    <row r="14" spans="1:10" ht="12.75">
      <c r="A14" s="204"/>
      <c r="B14">
        <v>2</v>
      </c>
      <c r="C14" t="s">
        <v>154</v>
      </c>
      <c r="D14" s="204"/>
      <c r="E14" s="195"/>
      <c r="F14" s="195"/>
      <c r="G14" s="210"/>
      <c r="H14" s="216"/>
      <c r="I14" s="212"/>
      <c r="J14" s="195"/>
    </row>
    <row r="15" spans="2:3" ht="12.75">
      <c r="B15">
        <v>3</v>
      </c>
      <c r="C15" t="s">
        <v>155</v>
      </c>
    </row>
    <row r="17" spans="2:4" ht="12.75">
      <c r="B17" t="s">
        <v>87</v>
      </c>
      <c r="C17" t="s">
        <v>122</v>
      </c>
      <c r="D17" t="s">
        <v>2</v>
      </c>
    </row>
    <row r="18" spans="2:3" ht="12.75">
      <c r="B18">
        <v>1</v>
      </c>
      <c r="C18" s="205" t="s">
        <v>15</v>
      </c>
    </row>
    <row r="19" spans="2:3" ht="12.75">
      <c r="B19">
        <v>2</v>
      </c>
      <c r="C19" s="205" t="s">
        <v>22</v>
      </c>
    </row>
    <row r="20" spans="2:3" ht="12.75">
      <c r="B20">
        <v>3</v>
      </c>
      <c r="C20" s="205" t="s">
        <v>31</v>
      </c>
    </row>
    <row r="21" spans="2:3" ht="12.75">
      <c r="B21">
        <v>3</v>
      </c>
      <c r="C21" s="206" t="s">
        <v>51</v>
      </c>
    </row>
    <row r="22" spans="2:3" ht="12.75">
      <c r="B22">
        <v>5</v>
      </c>
      <c r="C22" s="205" t="s">
        <v>42</v>
      </c>
    </row>
    <row r="23" spans="2:3" ht="12.75">
      <c r="B23">
        <v>5</v>
      </c>
      <c r="C23" s="206"/>
    </row>
    <row r="24" spans="2:3" ht="12.75">
      <c r="B24">
        <v>5</v>
      </c>
      <c r="C24" s="205"/>
    </row>
    <row r="25" spans="2:3" ht="12.75">
      <c r="B25">
        <v>5</v>
      </c>
      <c r="C25" s="206"/>
    </row>
  </sheetData>
  <printOptions/>
  <pageMargins left="0" right="0" top="0" bottom="0" header="0" footer="0"/>
  <pageSetup horizontalDpi="600" verticalDpi="600" orientation="landscape" paperSize="9" scale="140" r:id="rId1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100" workbookViewId="0" topLeftCell="A1">
      <selection activeCell="A16" sqref="A16:IV16"/>
    </sheetView>
  </sheetViews>
  <sheetFormatPr defaultColWidth="9.140625" defaultRowHeight="12.75"/>
  <cols>
    <col min="1" max="1" width="3.7109375" style="0" customWidth="1"/>
    <col min="2" max="2" width="4.140625" style="0" customWidth="1"/>
    <col min="3" max="3" width="21.00390625" style="0" customWidth="1"/>
    <col min="4" max="4" width="13.00390625" style="0" customWidth="1"/>
    <col min="5" max="9" width="17.140625" style="0" customWidth="1"/>
  </cols>
  <sheetData>
    <row r="1" spans="1:10" ht="18">
      <c r="A1" s="175"/>
      <c r="B1" s="176" t="s">
        <v>151</v>
      </c>
      <c r="C1" s="177"/>
      <c r="D1" s="177"/>
      <c r="E1" s="178"/>
      <c r="F1" s="179"/>
      <c r="G1" s="180"/>
      <c r="H1" s="180"/>
      <c r="I1" s="181"/>
      <c r="J1" s="181"/>
    </row>
    <row r="2" spans="1:10" ht="15">
      <c r="A2" s="175"/>
      <c r="B2" s="182" t="s">
        <v>171</v>
      </c>
      <c r="C2" s="183"/>
      <c r="D2" s="183"/>
      <c r="E2" s="184"/>
      <c r="F2" s="179"/>
      <c r="G2" s="180"/>
      <c r="H2" s="180"/>
      <c r="I2" s="181"/>
      <c r="J2" s="181"/>
    </row>
    <row r="3" spans="1:10" ht="15.75" thickBot="1">
      <c r="A3" s="175"/>
      <c r="B3" s="185" t="s">
        <v>168</v>
      </c>
      <c r="C3" s="186"/>
      <c r="D3" s="186"/>
      <c r="E3" s="187"/>
      <c r="F3" s="179"/>
      <c r="G3" s="180"/>
      <c r="H3" s="180"/>
      <c r="I3" s="181"/>
      <c r="J3" s="181"/>
    </row>
    <row r="4" spans="1:10" ht="12.75">
      <c r="A4" s="188"/>
      <c r="B4" s="189"/>
      <c r="C4" s="189"/>
      <c r="D4" s="189"/>
      <c r="E4" s="190"/>
      <c r="F4" s="180"/>
      <c r="G4" s="180"/>
      <c r="H4" s="180"/>
      <c r="I4" s="181"/>
      <c r="J4" s="181"/>
    </row>
    <row r="5" spans="1:10" ht="12.75">
      <c r="A5" s="191"/>
      <c r="B5" s="191" t="s">
        <v>121</v>
      </c>
      <c r="C5" s="191" t="s">
        <v>122</v>
      </c>
      <c r="D5" s="191" t="s">
        <v>2</v>
      </c>
      <c r="E5" s="179"/>
      <c r="F5" s="180"/>
      <c r="G5" s="180"/>
      <c r="H5" s="180"/>
      <c r="I5" s="180"/>
      <c r="J5" s="181"/>
    </row>
    <row r="6" spans="1:10" ht="12.75">
      <c r="A6" s="192" t="s">
        <v>80</v>
      </c>
      <c r="B6" s="192" t="s">
        <v>74</v>
      </c>
      <c r="C6" s="192" t="s">
        <v>48</v>
      </c>
      <c r="D6" s="192" t="s">
        <v>8</v>
      </c>
      <c r="E6" s="193" t="s">
        <v>48</v>
      </c>
      <c r="F6" s="194"/>
      <c r="G6" s="194"/>
      <c r="H6" s="194"/>
      <c r="I6" s="194"/>
      <c r="J6" s="195"/>
    </row>
    <row r="7" spans="1:10" ht="12.75">
      <c r="A7" s="192" t="s">
        <v>81</v>
      </c>
      <c r="B7" s="192"/>
      <c r="C7" s="192"/>
      <c r="D7" s="192"/>
      <c r="E7" s="196"/>
      <c r="F7" s="193" t="s">
        <v>48</v>
      </c>
      <c r="G7" s="194"/>
      <c r="H7" s="194"/>
      <c r="I7" s="194"/>
      <c r="J7" s="195"/>
    </row>
    <row r="8" spans="1:10" ht="12.75">
      <c r="A8" s="197" t="s">
        <v>82</v>
      </c>
      <c r="B8" s="197"/>
      <c r="C8" s="197"/>
      <c r="D8" s="197"/>
      <c r="E8" s="198" t="s">
        <v>59</v>
      </c>
      <c r="F8" s="196" t="s">
        <v>229</v>
      </c>
      <c r="G8" s="199"/>
      <c r="H8" s="194"/>
      <c r="I8" s="194"/>
      <c r="J8" s="195"/>
    </row>
    <row r="9" spans="1:10" ht="12.75">
      <c r="A9" s="197" t="s">
        <v>83</v>
      </c>
      <c r="B9" s="197" t="s">
        <v>105</v>
      </c>
      <c r="C9" s="197" t="s">
        <v>59</v>
      </c>
      <c r="D9" s="197" t="s">
        <v>60</v>
      </c>
      <c r="E9" s="200"/>
      <c r="F9" s="201"/>
      <c r="G9" s="193" t="s">
        <v>48</v>
      </c>
      <c r="H9" s="194"/>
      <c r="I9" s="194"/>
      <c r="J9" s="195"/>
    </row>
    <row r="10" spans="1:10" ht="12.75">
      <c r="A10" s="192" t="s">
        <v>106</v>
      </c>
      <c r="B10" s="192" t="s">
        <v>105</v>
      </c>
      <c r="C10" s="192" t="s">
        <v>20</v>
      </c>
      <c r="D10" s="192" t="s">
        <v>21</v>
      </c>
      <c r="E10" s="193" t="s">
        <v>20</v>
      </c>
      <c r="F10" s="201"/>
      <c r="G10" s="196" t="s">
        <v>230</v>
      </c>
      <c r="H10" s="199"/>
      <c r="I10" s="194"/>
      <c r="J10" s="195"/>
    </row>
    <row r="11" spans="1:10" ht="12.75">
      <c r="A11" s="192" t="s">
        <v>124</v>
      </c>
      <c r="B11" s="192" t="s">
        <v>105</v>
      </c>
      <c r="C11" s="192" t="s">
        <v>51</v>
      </c>
      <c r="D11" s="192" t="s">
        <v>17</v>
      </c>
      <c r="E11" s="196" t="s">
        <v>232</v>
      </c>
      <c r="F11" s="198" t="s">
        <v>20</v>
      </c>
      <c r="G11" s="202"/>
      <c r="H11" s="199"/>
      <c r="I11" s="194"/>
      <c r="J11" s="195"/>
    </row>
    <row r="12" spans="1:10" ht="12.75">
      <c r="A12" s="197" t="s">
        <v>125</v>
      </c>
      <c r="B12" s="197"/>
      <c r="C12" s="197"/>
      <c r="D12" s="197"/>
      <c r="E12" s="198" t="s">
        <v>27</v>
      </c>
      <c r="F12" s="200" t="s">
        <v>233</v>
      </c>
      <c r="G12" s="201"/>
      <c r="H12" s="199"/>
      <c r="I12" s="194"/>
      <c r="J12" s="195"/>
    </row>
    <row r="13" spans="1:10" ht="12.75">
      <c r="A13" s="197" t="s">
        <v>126</v>
      </c>
      <c r="B13" s="197" t="s">
        <v>105</v>
      </c>
      <c r="C13" s="197" t="s">
        <v>27</v>
      </c>
      <c r="D13" s="197" t="s">
        <v>29</v>
      </c>
      <c r="E13" s="200"/>
      <c r="F13" s="194"/>
      <c r="G13" s="201"/>
      <c r="H13" s="193" t="s">
        <v>48</v>
      </c>
      <c r="I13" s="213"/>
      <c r="J13" s="195"/>
    </row>
    <row r="14" spans="1:10" ht="12.75">
      <c r="A14" s="203"/>
      <c r="B14" s="203"/>
      <c r="C14" s="203"/>
      <c r="D14" s="203"/>
      <c r="E14" s="194"/>
      <c r="F14" s="194"/>
      <c r="G14" s="201"/>
      <c r="H14" s="207" t="s">
        <v>231</v>
      </c>
      <c r="I14" s="214"/>
      <c r="J14" s="212"/>
    </row>
    <row r="15" spans="1:10" ht="12.75">
      <c r="A15" s="192" t="s">
        <v>127</v>
      </c>
      <c r="B15" s="192" t="s">
        <v>105</v>
      </c>
      <c r="C15" s="192" t="s">
        <v>19</v>
      </c>
      <c r="D15" s="192" t="s">
        <v>3</v>
      </c>
      <c r="E15" s="193" t="s">
        <v>19</v>
      </c>
      <c r="F15" s="194"/>
      <c r="G15" s="201"/>
      <c r="H15" s="208"/>
      <c r="I15" s="214"/>
      <c r="J15" s="212"/>
    </row>
    <row r="16" spans="1:10" ht="12.75">
      <c r="A16" s="192" t="s">
        <v>128</v>
      </c>
      <c r="B16" s="192"/>
      <c r="C16" s="192"/>
      <c r="D16" s="192"/>
      <c r="E16" s="196"/>
      <c r="F16" s="193" t="s">
        <v>5</v>
      </c>
      <c r="G16" s="201"/>
      <c r="H16" s="208"/>
      <c r="I16" s="214"/>
      <c r="J16" s="212"/>
    </row>
    <row r="17" spans="1:10" ht="12.75">
      <c r="A17" s="197" t="s">
        <v>129</v>
      </c>
      <c r="B17" s="197" t="s">
        <v>105</v>
      </c>
      <c r="C17" s="197" t="s">
        <v>40</v>
      </c>
      <c r="D17" s="197" t="s">
        <v>41</v>
      </c>
      <c r="E17" s="198" t="s">
        <v>5</v>
      </c>
      <c r="F17" s="196" t="s">
        <v>235</v>
      </c>
      <c r="G17" s="202"/>
      <c r="H17" s="208"/>
      <c r="I17" s="214"/>
      <c r="J17" s="212"/>
    </row>
    <row r="18" spans="1:10" ht="12.75">
      <c r="A18" s="197" t="s">
        <v>130</v>
      </c>
      <c r="B18" s="197" t="s">
        <v>105</v>
      </c>
      <c r="C18" s="197" t="s">
        <v>5</v>
      </c>
      <c r="D18" s="197" t="s">
        <v>6</v>
      </c>
      <c r="E18" s="200" t="s">
        <v>234</v>
      </c>
      <c r="F18" s="201"/>
      <c r="G18" s="193" t="s">
        <v>7</v>
      </c>
      <c r="H18" s="208"/>
      <c r="I18" s="214"/>
      <c r="J18" s="212"/>
    </row>
    <row r="19" spans="1:10" ht="12.75">
      <c r="A19" s="192" t="s">
        <v>131</v>
      </c>
      <c r="B19" s="192" t="s">
        <v>105</v>
      </c>
      <c r="C19" s="192" t="s">
        <v>7</v>
      </c>
      <c r="D19" s="192" t="s">
        <v>8</v>
      </c>
      <c r="E19" s="193" t="s">
        <v>7</v>
      </c>
      <c r="F19" s="201"/>
      <c r="G19" s="200" t="s">
        <v>237</v>
      </c>
      <c r="H19" s="209"/>
      <c r="I19" s="214"/>
      <c r="J19" s="212"/>
    </row>
    <row r="20" spans="1:10" ht="12.75">
      <c r="A20" s="192" t="s">
        <v>132</v>
      </c>
      <c r="B20" s="192"/>
      <c r="C20" s="192"/>
      <c r="D20" s="192"/>
      <c r="E20" s="196"/>
      <c r="F20" s="193" t="s">
        <v>7</v>
      </c>
      <c r="G20" s="199"/>
      <c r="H20" s="209"/>
      <c r="I20" s="214"/>
      <c r="J20" s="212"/>
    </row>
    <row r="21" spans="1:10" ht="12.75">
      <c r="A21" s="197" t="s">
        <v>133</v>
      </c>
      <c r="B21" s="197"/>
      <c r="C21" s="197"/>
      <c r="D21" s="197"/>
      <c r="E21" s="198" t="s">
        <v>62</v>
      </c>
      <c r="F21" s="200" t="s">
        <v>236</v>
      </c>
      <c r="G21" s="194"/>
      <c r="H21" s="209"/>
      <c r="I21" s="214"/>
      <c r="J21" s="212"/>
    </row>
    <row r="22" spans="1:10" ht="12.75">
      <c r="A22" s="197" t="s">
        <v>134</v>
      </c>
      <c r="B22" s="197" t="s">
        <v>105</v>
      </c>
      <c r="C22" s="197" t="s">
        <v>62</v>
      </c>
      <c r="D22" s="197" t="s">
        <v>21</v>
      </c>
      <c r="E22" s="200"/>
      <c r="F22" s="194"/>
      <c r="G22" s="194"/>
      <c r="H22" s="209"/>
      <c r="I22" s="214"/>
      <c r="J22" s="212"/>
    </row>
    <row r="23" spans="1:10" ht="12.75">
      <c r="A23" s="203"/>
      <c r="B23" s="203"/>
      <c r="C23" s="203"/>
      <c r="D23" s="203"/>
      <c r="E23" s="194"/>
      <c r="F23" s="194"/>
      <c r="G23" s="194"/>
      <c r="H23" s="209"/>
      <c r="I23" s="215"/>
      <c r="J23" s="212"/>
    </row>
    <row r="24" spans="1:10" ht="12.75">
      <c r="A24" s="204"/>
      <c r="B24">
        <v>1</v>
      </c>
      <c r="C24" t="s">
        <v>154</v>
      </c>
      <c r="E24" s="195"/>
      <c r="F24" s="195"/>
      <c r="G24" s="195"/>
      <c r="H24" s="210"/>
      <c r="I24" s="216"/>
      <c r="J24" s="212"/>
    </row>
    <row r="25" spans="2:3" ht="12.75">
      <c r="B25">
        <v>9</v>
      </c>
      <c r="C25" t="s">
        <v>155</v>
      </c>
    </row>
    <row r="27" spans="2:4" ht="12.75">
      <c r="B27" t="s">
        <v>87</v>
      </c>
      <c r="C27" t="s">
        <v>122</v>
      </c>
      <c r="D27" t="s">
        <v>2</v>
      </c>
    </row>
    <row r="28" spans="2:4" ht="12.75">
      <c r="B28">
        <v>1</v>
      </c>
      <c r="C28" s="205" t="s">
        <v>48</v>
      </c>
      <c r="D28" t="s">
        <v>8</v>
      </c>
    </row>
    <row r="29" spans="2:4" ht="12.75">
      <c r="B29">
        <v>2</v>
      </c>
      <c r="C29" s="205" t="s">
        <v>7</v>
      </c>
      <c r="D29" t="s">
        <v>8</v>
      </c>
    </row>
    <row r="30" spans="2:4" ht="12.75">
      <c r="B30">
        <v>3</v>
      </c>
      <c r="C30" s="205" t="s">
        <v>20</v>
      </c>
      <c r="D30" t="s">
        <v>21</v>
      </c>
    </row>
    <row r="31" spans="2:4" ht="12.75">
      <c r="B31">
        <v>3</v>
      </c>
      <c r="C31" s="206" t="s">
        <v>5</v>
      </c>
      <c r="D31" t="s">
        <v>6</v>
      </c>
    </row>
    <row r="32" spans="2:4" ht="12.75">
      <c r="B32">
        <v>5</v>
      </c>
      <c r="C32" s="205" t="s">
        <v>59</v>
      </c>
      <c r="D32" t="s">
        <v>60</v>
      </c>
    </row>
    <row r="33" spans="2:4" ht="12.75">
      <c r="B33">
        <v>5</v>
      </c>
      <c r="C33" s="206" t="s">
        <v>27</v>
      </c>
      <c r="D33" t="s">
        <v>189</v>
      </c>
    </row>
    <row r="34" spans="2:4" ht="12.75">
      <c r="B34">
        <v>5</v>
      </c>
      <c r="C34" s="205" t="s">
        <v>19</v>
      </c>
      <c r="D34" t="s">
        <v>3</v>
      </c>
    </row>
    <row r="35" spans="2:4" ht="12.75">
      <c r="B35">
        <v>5</v>
      </c>
      <c r="C35" s="206" t="s">
        <v>62</v>
      </c>
      <c r="D35" t="s">
        <v>21</v>
      </c>
    </row>
  </sheetData>
  <printOptions/>
  <pageMargins left="0.75" right="0.75" top="1" bottom="1" header="0.4921259845" footer="0.4921259845"/>
  <pageSetup horizontalDpi="600" verticalDpi="600" orientation="landscape" paperSize="9" r:id="rId1"/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H31"/>
  <sheetViews>
    <sheetView zoomScaleSheetLayoutView="100" workbookViewId="0" topLeftCell="A1">
      <selection activeCell="A16" sqref="A16:IV16"/>
    </sheetView>
  </sheetViews>
  <sheetFormatPr defaultColWidth="9.140625" defaultRowHeight="12.75"/>
  <cols>
    <col min="1" max="1" width="4.7109375" style="0" customWidth="1"/>
    <col min="2" max="2" width="18.8515625" style="0" customWidth="1"/>
    <col min="3" max="3" width="11.28125" style="0" customWidth="1"/>
    <col min="4" max="8" width="3.00390625" style="0" customWidth="1"/>
    <col min="9" max="9" width="3.421875" style="0" customWidth="1"/>
    <col min="10" max="15" width="3.00390625" style="0" customWidth="1"/>
    <col min="16" max="16" width="4.28125" style="0" customWidth="1"/>
    <col min="17" max="19" width="3.00390625" style="0" customWidth="1"/>
  </cols>
  <sheetData>
    <row r="1" spans="1:19" ht="16.5" thickTop="1">
      <c r="A1" s="3"/>
      <c r="B1" s="4" t="s">
        <v>114</v>
      </c>
      <c r="C1" s="5"/>
      <c r="D1" s="5"/>
      <c r="E1" s="5"/>
      <c r="F1" s="6"/>
      <c r="G1" s="5"/>
      <c r="H1" s="7" t="s">
        <v>72</v>
      </c>
      <c r="I1" s="8"/>
      <c r="J1" s="258" t="s">
        <v>1</v>
      </c>
      <c r="K1" s="261"/>
      <c r="L1" s="261"/>
      <c r="M1" s="262"/>
      <c r="N1" s="263" t="s">
        <v>73</v>
      </c>
      <c r="O1" s="264"/>
      <c r="P1" s="264"/>
      <c r="Q1" s="322" t="s">
        <v>74</v>
      </c>
      <c r="R1" s="323"/>
      <c r="S1" s="324"/>
    </row>
    <row r="2" spans="1:19" ht="16.5" thickBot="1">
      <c r="A2" s="9"/>
      <c r="B2" s="10" t="s">
        <v>23</v>
      </c>
      <c r="C2" s="11" t="s">
        <v>75</v>
      </c>
      <c r="D2" s="278"/>
      <c r="E2" s="279"/>
      <c r="F2" s="280"/>
      <c r="G2" s="281" t="s">
        <v>76</v>
      </c>
      <c r="H2" s="282"/>
      <c r="I2" s="282"/>
      <c r="J2" s="283">
        <v>39851</v>
      </c>
      <c r="K2" s="283"/>
      <c r="L2" s="283"/>
      <c r="M2" s="284"/>
      <c r="N2" s="12" t="s">
        <v>77</v>
      </c>
      <c r="O2" s="13"/>
      <c r="P2" s="13"/>
      <c r="Q2" s="275">
        <v>0.4166666666666667</v>
      </c>
      <c r="R2" s="276"/>
      <c r="S2" s="277"/>
    </row>
    <row r="3" spans="1:23" ht="15.75" thickTop="1">
      <c r="A3" s="14"/>
      <c r="B3" s="15" t="s">
        <v>78</v>
      </c>
      <c r="C3" s="16" t="s">
        <v>79</v>
      </c>
      <c r="D3" s="316" t="s">
        <v>80</v>
      </c>
      <c r="E3" s="317"/>
      <c r="F3" s="316" t="s">
        <v>81</v>
      </c>
      <c r="G3" s="317"/>
      <c r="H3" s="316" t="s">
        <v>82</v>
      </c>
      <c r="I3" s="317"/>
      <c r="J3" s="316" t="s">
        <v>83</v>
      </c>
      <c r="K3" s="317"/>
      <c r="L3" s="316"/>
      <c r="M3" s="317"/>
      <c r="N3" s="17" t="s">
        <v>84</v>
      </c>
      <c r="O3" s="18" t="s">
        <v>85</v>
      </c>
      <c r="P3" s="19" t="s">
        <v>86</v>
      </c>
      <c r="Q3" s="20"/>
      <c r="R3" s="318" t="s">
        <v>87</v>
      </c>
      <c r="S3" s="319"/>
      <c r="U3" s="21" t="s">
        <v>88</v>
      </c>
      <c r="V3" s="22"/>
      <c r="W3" s="23" t="s">
        <v>89</v>
      </c>
    </row>
    <row r="4" spans="1:23" ht="12.75">
      <c r="A4" s="24" t="s">
        <v>80</v>
      </c>
      <c r="B4" s="25" t="s">
        <v>46</v>
      </c>
      <c r="C4" s="26" t="s">
        <v>8</v>
      </c>
      <c r="D4" s="27"/>
      <c r="E4" s="28"/>
      <c r="F4" s="29">
        <f>+P14</f>
        <v>3</v>
      </c>
      <c r="G4" s="30">
        <f>+Q14</f>
        <v>1</v>
      </c>
      <c r="H4" s="29">
        <f>P10</f>
        <v>0</v>
      </c>
      <c r="I4" s="30">
        <f>Q10</f>
        <v>3</v>
      </c>
      <c r="J4" s="29">
        <f>P12</f>
      </c>
      <c r="K4" s="30">
        <f>Q12</f>
      </c>
      <c r="L4" s="29"/>
      <c r="M4" s="30"/>
      <c r="N4" s="31">
        <f>IF(SUM(D4:M4)=0,"",COUNTIF(E4:E7,"3"))</f>
        <v>1</v>
      </c>
      <c r="O4" s="32">
        <f>IF(SUM(E4:N4)=0,"",COUNTIF(D4:D7,"3"))</f>
        <v>1</v>
      </c>
      <c r="P4" s="33">
        <f>IF(SUM(D4:M4)=0,"",SUM(E4:E7))</f>
        <v>3</v>
      </c>
      <c r="Q4" s="34">
        <f>IF(SUM(D4:M4)=0,"",SUM(D4:D7))</f>
        <v>4</v>
      </c>
      <c r="R4" s="320">
        <v>2</v>
      </c>
      <c r="S4" s="321"/>
      <c r="U4" s="35">
        <f>+U10+U12+U14</f>
        <v>63</v>
      </c>
      <c r="V4" s="36">
        <f>+V10+V12+V14</f>
        <v>62</v>
      </c>
      <c r="W4" s="37">
        <f>+U4-V4</f>
        <v>1</v>
      </c>
    </row>
    <row r="5" spans="1:23" ht="12.75">
      <c r="A5" s="38" t="s">
        <v>81</v>
      </c>
      <c r="B5" s="25" t="s">
        <v>34</v>
      </c>
      <c r="C5" s="39" t="s">
        <v>36</v>
      </c>
      <c r="D5" s="40">
        <f>+Q14</f>
        <v>1</v>
      </c>
      <c r="E5" s="41">
        <f>+P14</f>
        <v>3</v>
      </c>
      <c r="F5" s="42"/>
      <c r="G5" s="43"/>
      <c r="H5" s="40">
        <f>P13</f>
        <v>0</v>
      </c>
      <c r="I5" s="41">
        <f>Q13</f>
        <v>3</v>
      </c>
      <c r="J5" s="40">
        <f>P11</f>
      </c>
      <c r="K5" s="41">
        <f>Q11</f>
      </c>
      <c r="L5" s="40"/>
      <c r="M5" s="41"/>
      <c r="N5" s="31">
        <f>IF(SUM(D5:M5)=0,"",COUNTIF(G4:G7,"3"))</f>
        <v>0</v>
      </c>
      <c r="O5" s="32">
        <f>IF(SUM(E5:N5)=0,"",COUNTIF(F4:F7,"3"))</f>
        <v>2</v>
      </c>
      <c r="P5" s="33">
        <f>IF(SUM(D5:M5)=0,"",SUM(G4:G7))</f>
        <v>1</v>
      </c>
      <c r="Q5" s="34">
        <f>IF(SUM(D5:M5)=0,"",SUM(F4:F7))</f>
        <v>6</v>
      </c>
      <c r="R5" s="320">
        <v>3</v>
      </c>
      <c r="S5" s="321"/>
      <c r="U5" s="35">
        <f>+U11+U13+V14</f>
        <v>50</v>
      </c>
      <c r="V5" s="36">
        <f>+V11+V13+U14</f>
        <v>77</v>
      </c>
      <c r="W5" s="37">
        <f>+U5-V5</f>
        <v>-27</v>
      </c>
    </row>
    <row r="6" spans="1:23" ht="12.75">
      <c r="A6" s="38" t="s">
        <v>82</v>
      </c>
      <c r="B6" s="25" t="s">
        <v>24</v>
      </c>
      <c r="C6" s="39" t="s">
        <v>8</v>
      </c>
      <c r="D6" s="40">
        <f>+Q10</f>
        <v>3</v>
      </c>
      <c r="E6" s="41">
        <f>+P10</f>
        <v>0</v>
      </c>
      <c r="F6" s="40">
        <f>Q13</f>
        <v>3</v>
      </c>
      <c r="G6" s="41">
        <f>P13</f>
        <v>0</v>
      </c>
      <c r="H6" s="42"/>
      <c r="I6" s="43"/>
      <c r="J6" s="40">
        <f>P15</f>
      </c>
      <c r="K6" s="41">
        <f>Q15</f>
      </c>
      <c r="L6" s="40"/>
      <c r="M6" s="41"/>
      <c r="N6" s="31">
        <f>IF(SUM(D6:M6)=0,"",COUNTIF(I4:I7,"3"))</f>
        <v>2</v>
      </c>
      <c r="O6" s="32">
        <f>IF(SUM(E6:N6)=0,"",COUNTIF(H4:H7,"3"))</f>
        <v>0</v>
      </c>
      <c r="P6" s="33">
        <f>IF(SUM(D6:M6)=0,"",SUM(I4:I7))</f>
        <v>6</v>
      </c>
      <c r="Q6" s="34">
        <f>IF(SUM(D6:M6)=0,"",SUM(H4:H7))</f>
        <v>0</v>
      </c>
      <c r="R6" s="320">
        <v>1</v>
      </c>
      <c r="S6" s="321"/>
      <c r="U6" s="35">
        <f>+V10+V13+U15</f>
        <v>68</v>
      </c>
      <c r="V6" s="36">
        <f>+U10+U13+V15</f>
        <v>42</v>
      </c>
      <c r="W6" s="37">
        <f>+U6-V6</f>
        <v>26</v>
      </c>
    </row>
    <row r="7" spans="1:23" ht="13.5" thickBot="1">
      <c r="A7" s="44" t="s">
        <v>83</v>
      </c>
      <c r="B7" s="45"/>
      <c r="C7" s="46"/>
      <c r="D7" s="47">
        <f>Q12</f>
      </c>
      <c r="E7" s="48">
        <f>P12</f>
      </c>
      <c r="F7" s="47">
        <f>Q11</f>
      </c>
      <c r="G7" s="48">
        <f>P11</f>
      </c>
      <c r="H7" s="47">
        <f>Q15</f>
      </c>
      <c r="I7" s="48">
        <f>P15</f>
      </c>
      <c r="J7" s="49"/>
      <c r="K7" s="50"/>
      <c r="L7" s="47"/>
      <c r="M7" s="48"/>
      <c r="N7" s="51">
        <f>IF(SUM(D7:M7)=0,"",COUNTIF(K4:K7,"3"))</f>
      </c>
      <c r="O7" s="52">
        <f>IF(SUM(E7:N7)=0,"",COUNTIF(J4:J7,"3"))</f>
      </c>
      <c r="P7" s="53">
        <f>IF(SUM(D7:M8)=0,"",SUM(K4:K7))</f>
      </c>
      <c r="Q7" s="54">
        <f>IF(SUM(D7:M7)=0,"",SUM(J4:J7))</f>
      </c>
      <c r="R7" s="325"/>
      <c r="S7" s="326"/>
      <c r="U7" s="35">
        <f>+V11+V12+V15</f>
        <v>0</v>
      </c>
      <c r="V7" s="36">
        <f>+U11+U12+U15</f>
        <v>0</v>
      </c>
      <c r="W7" s="37">
        <f>+U7-V7</f>
        <v>0</v>
      </c>
    </row>
    <row r="8" spans="1:24" ht="15.75" thickTop="1">
      <c r="A8" s="55"/>
      <c r="B8" s="56" t="s">
        <v>90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  <c r="S8" s="59"/>
      <c r="U8" s="60"/>
      <c r="V8" s="61" t="s">
        <v>91</v>
      </c>
      <c r="W8" s="62">
        <f>SUM(W4:W7)</f>
        <v>0</v>
      </c>
      <c r="X8" s="61" t="str">
        <f>IF(W8=0,"OK","Virhe")</f>
        <v>OK</v>
      </c>
    </row>
    <row r="9" spans="1:23" ht="15.75" thickBot="1">
      <c r="A9" s="63"/>
      <c r="B9" s="64" t="s">
        <v>92</v>
      </c>
      <c r="C9" s="65"/>
      <c r="D9" s="65"/>
      <c r="E9" s="66"/>
      <c r="F9" s="327" t="s">
        <v>93</v>
      </c>
      <c r="G9" s="328"/>
      <c r="H9" s="329" t="s">
        <v>94</v>
      </c>
      <c r="I9" s="328"/>
      <c r="J9" s="329" t="s">
        <v>95</v>
      </c>
      <c r="K9" s="328"/>
      <c r="L9" s="329" t="s">
        <v>96</v>
      </c>
      <c r="M9" s="328"/>
      <c r="N9" s="329" t="s">
        <v>97</v>
      </c>
      <c r="O9" s="328"/>
      <c r="P9" s="330" t="s">
        <v>98</v>
      </c>
      <c r="Q9" s="331"/>
      <c r="S9" s="67"/>
      <c r="U9" s="68" t="s">
        <v>88</v>
      </c>
      <c r="V9" s="69"/>
      <c r="W9" s="23" t="s">
        <v>89</v>
      </c>
    </row>
    <row r="10" spans="1:34" ht="15.75">
      <c r="A10" s="70" t="s">
        <v>99</v>
      </c>
      <c r="B10" s="71" t="str">
        <f>IF(B4&gt;"",B4,"")</f>
        <v>Thomas Lundström</v>
      </c>
      <c r="C10" s="72" t="str">
        <f>IF(B6&gt;"",B6,"")</f>
        <v>Milla-Mari Vastavuo</v>
      </c>
      <c r="D10" s="57"/>
      <c r="E10" s="73"/>
      <c r="F10" s="336">
        <v>-7</v>
      </c>
      <c r="G10" s="337"/>
      <c r="H10" s="338">
        <v>-7</v>
      </c>
      <c r="I10" s="333"/>
      <c r="J10" s="338">
        <v>-7</v>
      </c>
      <c r="K10" s="333"/>
      <c r="L10" s="338"/>
      <c r="M10" s="333"/>
      <c r="N10" s="332"/>
      <c r="O10" s="333"/>
      <c r="P10" s="74">
        <f aca="true" t="shared" si="0" ref="P10:P15">IF(COUNT(F10:N10)=0,"",COUNTIF(F10:N10,"&gt;=0"))</f>
        <v>0</v>
      </c>
      <c r="Q10" s="75">
        <f aca="true" t="shared" si="1" ref="Q10:Q15">IF(COUNT(F10:N10)=0,"",(IF(LEFT(F10,1)="-",1,0)+IF(LEFT(H10,1)="-",1,0)+IF(LEFT(J10,1)="-",1,0)+IF(LEFT(L10,1)="-",1,0)+IF(LEFT(N10,1)="-",1,0)))</f>
        <v>3</v>
      </c>
      <c r="R10" s="76"/>
      <c r="S10" s="77"/>
      <c r="U10" s="78">
        <f aca="true" t="shared" si="2" ref="U10:V15">+Y10+AA10+AC10+AE10+AG10</f>
        <v>21</v>
      </c>
      <c r="V10" s="79">
        <f t="shared" si="2"/>
        <v>33</v>
      </c>
      <c r="W10" s="80">
        <f aca="true" t="shared" si="3" ref="W10:W15">+U10-V10</f>
        <v>-12</v>
      </c>
      <c r="Y10" s="81">
        <f>IF(F10="",0,IF(LEFT(F10,1)="-",ABS(F10),(IF(F10&gt;9,F10+2,11))))</f>
        <v>7</v>
      </c>
      <c r="Z10" s="82">
        <f aca="true" t="shared" si="4" ref="Z10:Z15">IF(F10="",0,IF(LEFT(F10,1)="-",(IF(ABS(F10)&gt;9,(ABS(F10)+2),11)),F10))</f>
        <v>11</v>
      </c>
      <c r="AA10" s="81">
        <f>IF(H10="",0,IF(LEFT(H10,1)="-",ABS(H10),(IF(H10&gt;9,H10+2,11))))</f>
        <v>7</v>
      </c>
      <c r="AB10" s="82">
        <f aca="true" t="shared" si="5" ref="AB10:AB15">IF(H10="",0,IF(LEFT(H10,1)="-",(IF(ABS(H10)&gt;9,(ABS(H10)+2),11)),H10))</f>
        <v>11</v>
      </c>
      <c r="AC10" s="81">
        <f>IF(J10="",0,IF(LEFT(J10,1)="-",ABS(J10),(IF(J10&gt;9,J10+2,11))))</f>
        <v>7</v>
      </c>
      <c r="AD10" s="82">
        <f aca="true" t="shared" si="6" ref="AD10:AD15">IF(J10="",0,IF(LEFT(J10,1)="-",(IF(ABS(J10)&gt;9,(ABS(J10)+2),11)),J10))</f>
        <v>11</v>
      </c>
      <c r="AE10" s="81">
        <f>IF(L10="",0,IF(LEFT(L10,1)="-",ABS(L10),(IF(L10&gt;9,L10+2,11))))</f>
        <v>0</v>
      </c>
      <c r="AF10" s="82">
        <f aca="true" t="shared" si="7" ref="AF10:AF15">IF(L10="",0,IF(LEFT(L10,1)="-",(IF(ABS(L10)&gt;9,(ABS(L10)+2),11)),L10))</f>
        <v>0</v>
      </c>
      <c r="AG10" s="81">
        <f aca="true" t="shared" si="8" ref="AG10:AG15">IF(N10="",0,IF(LEFT(N10,1)="-",ABS(N10),(IF(N10&gt;9,N10+2,11))))</f>
        <v>0</v>
      </c>
      <c r="AH10" s="82">
        <f aca="true" t="shared" si="9" ref="AH10:AH15">IF(N10="",0,IF(LEFT(N10,1)="-",(IF(ABS(N10)&gt;9,(ABS(N10)+2),11)),N10))</f>
        <v>0</v>
      </c>
    </row>
    <row r="11" spans="1:34" ht="15.75">
      <c r="A11" s="70" t="s">
        <v>100</v>
      </c>
      <c r="B11" s="71"/>
      <c r="C11" s="83">
        <f>IF(B7&gt;"",B7,"")</f>
      </c>
      <c r="D11" s="84"/>
      <c r="E11" s="73"/>
      <c r="F11" s="334"/>
      <c r="G11" s="335"/>
      <c r="H11" s="334"/>
      <c r="I11" s="335"/>
      <c r="J11" s="334"/>
      <c r="K11" s="335"/>
      <c r="L11" s="334"/>
      <c r="M11" s="335"/>
      <c r="N11" s="334"/>
      <c r="O11" s="335"/>
      <c r="P11" s="74">
        <f t="shared" si="0"/>
      </c>
      <c r="Q11" s="75">
        <f t="shared" si="1"/>
      </c>
      <c r="R11" s="85"/>
      <c r="S11" s="86"/>
      <c r="U11" s="78">
        <f t="shared" si="2"/>
        <v>0</v>
      </c>
      <c r="V11" s="79">
        <f t="shared" si="2"/>
        <v>0</v>
      </c>
      <c r="W11" s="80">
        <f t="shared" si="3"/>
        <v>0</v>
      </c>
      <c r="Y11" s="87">
        <f>IF(F11="",0,IF(LEFT(F11,1)="-",ABS(F11),(IF(F11&gt;9,F11+2,11))))</f>
        <v>0</v>
      </c>
      <c r="Z11" s="88">
        <f t="shared" si="4"/>
        <v>0</v>
      </c>
      <c r="AA11" s="87">
        <f>IF(H11="",0,IF(LEFT(H11,1)="-",ABS(H11),(IF(H11&gt;9,H11+2,11))))</f>
        <v>0</v>
      </c>
      <c r="AB11" s="88">
        <f t="shared" si="5"/>
        <v>0</v>
      </c>
      <c r="AC11" s="87">
        <f>IF(J11="",0,IF(LEFT(J11,1)="-",ABS(J11),(IF(J11&gt;9,J11+2,11))))</f>
        <v>0</v>
      </c>
      <c r="AD11" s="88">
        <f t="shared" si="6"/>
        <v>0</v>
      </c>
      <c r="AE11" s="87">
        <f>IF(L11="",0,IF(LEFT(L11,1)="-",ABS(L11),(IF(L11&gt;9,L11+2,11))))</f>
        <v>0</v>
      </c>
      <c r="AF11" s="88">
        <f t="shared" si="7"/>
        <v>0</v>
      </c>
      <c r="AG11" s="87">
        <f t="shared" si="8"/>
        <v>0</v>
      </c>
      <c r="AH11" s="88">
        <f t="shared" si="9"/>
        <v>0</v>
      </c>
    </row>
    <row r="12" spans="1:34" ht="16.5" thickBot="1">
      <c r="A12" s="70" t="s">
        <v>101</v>
      </c>
      <c r="B12" s="89"/>
      <c r="C12" s="90">
        <f>IF(B7&gt;"",B7,"")</f>
      </c>
      <c r="D12" s="65"/>
      <c r="E12" s="66"/>
      <c r="F12" s="339"/>
      <c r="G12" s="340"/>
      <c r="H12" s="339"/>
      <c r="I12" s="340"/>
      <c r="J12" s="339"/>
      <c r="K12" s="340"/>
      <c r="L12" s="339"/>
      <c r="M12" s="340"/>
      <c r="N12" s="339"/>
      <c r="O12" s="340"/>
      <c r="P12" s="74">
        <f t="shared" si="0"/>
      </c>
      <c r="Q12" s="75">
        <f t="shared" si="1"/>
      </c>
      <c r="R12" s="85"/>
      <c r="S12" s="86"/>
      <c r="U12" s="78">
        <f t="shared" si="2"/>
        <v>0</v>
      </c>
      <c r="V12" s="79">
        <f t="shared" si="2"/>
        <v>0</v>
      </c>
      <c r="W12" s="80">
        <f t="shared" si="3"/>
        <v>0</v>
      </c>
      <c r="Y12" s="87">
        <f aca="true" t="shared" si="10" ref="Y12:AE15">IF(F12="",0,IF(LEFT(F12,1)="-",ABS(F12),(IF(F12&gt;9,F12+2,11))))</f>
        <v>0</v>
      </c>
      <c r="Z12" s="88">
        <f t="shared" si="4"/>
        <v>0</v>
      </c>
      <c r="AA12" s="87">
        <f t="shared" si="10"/>
        <v>0</v>
      </c>
      <c r="AB12" s="88">
        <f t="shared" si="5"/>
        <v>0</v>
      </c>
      <c r="AC12" s="87">
        <f t="shared" si="10"/>
        <v>0</v>
      </c>
      <c r="AD12" s="88">
        <f t="shared" si="6"/>
        <v>0</v>
      </c>
      <c r="AE12" s="87">
        <f t="shared" si="10"/>
        <v>0</v>
      </c>
      <c r="AF12" s="88">
        <f t="shared" si="7"/>
        <v>0</v>
      </c>
      <c r="AG12" s="87">
        <f t="shared" si="8"/>
        <v>0</v>
      </c>
      <c r="AH12" s="88">
        <f t="shared" si="9"/>
        <v>0</v>
      </c>
    </row>
    <row r="13" spans="1:34" ht="15.75">
      <c r="A13" s="70" t="s">
        <v>102</v>
      </c>
      <c r="B13" s="71" t="str">
        <f>IF(B5&gt;"",B5,"")</f>
        <v>Jancarlo Rodriguez</v>
      </c>
      <c r="C13" s="83" t="str">
        <f>IF(B6&gt;"",B6,"")</f>
        <v>Milla-Mari Vastavuo</v>
      </c>
      <c r="D13" s="57"/>
      <c r="E13" s="73"/>
      <c r="F13" s="338">
        <v>-4</v>
      </c>
      <c r="G13" s="333"/>
      <c r="H13" s="338">
        <v>-11</v>
      </c>
      <c r="I13" s="333"/>
      <c r="J13" s="338">
        <v>-6</v>
      </c>
      <c r="K13" s="333"/>
      <c r="L13" s="338"/>
      <c r="M13" s="333"/>
      <c r="N13" s="338"/>
      <c r="O13" s="333"/>
      <c r="P13" s="74">
        <f t="shared" si="0"/>
        <v>0</v>
      </c>
      <c r="Q13" s="75">
        <f t="shared" si="1"/>
        <v>3</v>
      </c>
      <c r="R13" s="85"/>
      <c r="S13" s="86"/>
      <c r="U13" s="78">
        <f t="shared" si="2"/>
        <v>21</v>
      </c>
      <c r="V13" s="79">
        <f t="shared" si="2"/>
        <v>35</v>
      </c>
      <c r="W13" s="80">
        <f t="shared" si="3"/>
        <v>-14</v>
      </c>
      <c r="Y13" s="87">
        <f t="shared" si="10"/>
        <v>4</v>
      </c>
      <c r="Z13" s="88">
        <f t="shared" si="4"/>
        <v>11</v>
      </c>
      <c r="AA13" s="87">
        <f t="shared" si="10"/>
        <v>11</v>
      </c>
      <c r="AB13" s="88">
        <f t="shared" si="5"/>
        <v>13</v>
      </c>
      <c r="AC13" s="87">
        <f t="shared" si="10"/>
        <v>6</v>
      </c>
      <c r="AD13" s="88">
        <f t="shared" si="6"/>
        <v>11</v>
      </c>
      <c r="AE13" s="87">
        <f t="shared" si="10"/>
        <v>0</v>
      </c>
      <c r="AF13" s="88">
        <f t="shared" si="7"/>
        <v>0</v>
      </c>
      <c r="AG13" s="87">
        <f t="shared" si="8"/>
        <v>0</v>
      </c>
      <c r="AH13" s="88">
        <f t="shared" si="9"/>
        <v>0</v>
      </c>
    </row>
    <row r="14" spans="1:34" ht="15.75">
      <c r="A14" s="70" t="s">
        <v>103</v>
      </c>
      <c r="B14" s="71" t="str">
        <f>IF(B4&gt;"",B4,"")</f>
        <v>Thomas Lundström</v>
      </c>
      <c r="C14" s="83" t="str">
        <f>IF(B5&gt;"",B5,"")</f>
        <v>Jancarlo Rodriguez</v>
      </c>
      <c r="D14" s="84"/>
      <c r="E14" s="73"/>
      <c r="F14" s="334">
        <v>6</v>
      </c>
      <c r="G14" s="335"/>
      <c r="H14" s="334">
        <v>6</v>
      </c>
      <c r="I14" s="335"/>
      <c r="J14" s="343">
        <v>-9</v>
      </c>
      <c r="K14" s="335"/>
      <c r="L14" s="334">
        <v>6</v>
      </c>
      <c r="M14" s="335"/>
      <c r="N14" s="334"/>
      <c r="O14" s="335"/>
      <c r="P14" s="74">
        <f t="shared" si="0"/>
        <v>3</v>
      </c>
      <c r="Q14" s="75">
        <f t="shared" si="1"/>
        <v>1</v>
      </c>
      <c r="R14" s="85"/>
      <c r="S14" s="86"/>
      <c r="U14" s="78">
        <f t="shared" si="2"/>
        <v>42</v>
      </c>
      <c r="V14" s="79">
        <f t="shared" si="2"/>
        <v>29</v>
      </c>
      <c r="W14" s="80">
        <f t="shared" si="3"/>
        <v>13</v>
      </c>
      <c r="Y14" s="87">
        <f t="shared" si="10"/>
        <v>11</v>
      </c>
      <c r="Z14" s="88">
        <f t="shared" si="4"/>
        <v>6</v>
      </c>
      <c r="AA14" s="87">
        <f t="shared" si="10"/>
        <v>11</v>
      </c>
      <c r="AB14" s="88">
        <f t="shared" si="5"/>
        <v>6</v>
      </c>
      <c r="AC14" s="87">
        <f t="shared" si="10"/>
        <v>9</v>
      </c>
      <c r="AD14" s="88">
        <f t="shared" si="6"/>
        <v>11</v>
      </c>
      <c r="AE14" s="87">
        <f t="shared" si="10"/>
        <v>11</v>
      </c>
      <c r="AF14" s="88">
        <f t="shared" si="7"/>
        <v>6</v>
      </c>
      <c r="AG14" s="87">
        <f t="shared" si="8"/>
        <v>0</v>
      </c>
      <c r="AH14" s="88">
        <f t="shared" si="9"/>
        <v>0</v>
      </c>
    </row>
    <row r="15" spans="1:34" ht="16.5" thickBot="1">
      <c r="A15" s="91" t="s">
        <v>104</v>
      </c>
      <c r="B15" s="92"/>
      <c r="C15" s="93">
        <f>IF(B7&gt;"",B7,"")</f>
      </c>
      <c r="D15" s="94"/>
      <c r="E15" s="95"/>
      <c r="F15" s="341"/>
      <c r="G15" s="342"/>
      <c r="H15" s="341"/>
      <c r="I15" s="342"/>
      <c r="J15" s="341"/>
      <c r="K15" s="342"/>
      <c r="L15" s="341"/>
      <c r="M15" s="342"/>
      <c r="N15" s="341"/>
      <c r="O15" s="342"/>
      <c r="P15" s="96">
        <f t="shared" si="0"/>
      </c>
      <c r="Q15" s="97">
        <f t="shared" si="1"/>
      </c>
      <c r="R15" s="98"/>
      <c r="S15" s="99"/>
      <c r="U15" s="78">
        <f t="shared" si="2"/>
        <v>0</v>
      </c>
      <c r="V15" s="79">
        <f t="shared" si="2"/>
        <v>0</v>
      </c>
      <c r="W15" s="80">
        <f t="shared" si="3"/>
        <v>0</v>
      </c>
      <c r="Y15" s="100">
        <f t="shared" si="10"/>
        <v>0</v>
      </c>
      <c r="Z15" s="101">
        <f t="shared" si="4"/>
        <v>0</v>
      </c>
      <c r="AA15" s="100">
        <f t="shared" si="10"/>
        <v>0</v>
      </c>
      <c r="AB15" s="101">
        <f t="shared" si="5"/>
        <v>0</v>
      </c>
      <c r="AC15" s="100">
        <f t="shared" si="10"/>
        <v>0</v>
      </c>
      <c r="AD15" s="101">
        <f t="shared" si="6"/>
        <v>0</v>
      </c>
      <c r="AE15" s="100">
        <f t="shared" si="10"/>
        <v>0</v>
      </c>
      <c r="AF15" s="101">
        <f t="shared" si="7"/>
        <v>0</v>
      </c>
      <c r="AG15" s="100">
        <f t="shared" si="8"/>
        <v>0</v>
      </c>
      <c r="AH15" s="101">
        <f t="shared" si="9"/>
        <v>0</v>
      </c>
    </row>
    <row r="16" spans="1:2" ht="14.25" thickBot="1" thickTop="1">
      <c r="A16" s="315"/>
      <c r="B16" s="315"/>
    </row>
    <row r="17" spans="1:19" ht="16.5" thickTop="1">
      <c r="A17" s="3"/>
      <c r="B17" s="4" t="s">
        <v>114</v>
      </c>
      <c r="C17" s="5"/>
      <c r="D17" s="5"/>
      <c r="E17" s="5"/>
      <c r="F17" s="6"/>
      <c r="G17" s="5"/>
      <c r="H17" s="7" t="s">
        <v>72</v>
      </c>
      <c r="I17" s="8"/>
      <c r="J17" s="258" t="s">
        <v>1</v>
      </c>
      <c r="K17" s="261"/>
      <c r="L17" s="261"/>
      <c r="M17" s="262"/>
      <c r="N17" s="263" t="s">
        <v>73</v>
      </c>
      <c r="O17" s="264"/>
      <c r="P17" s="264"/>
      <c r="Q17" s="322" t="s">
        <v>105</v>
      </c>
      <c r="R17" s="323"/>
      <c r="S17" s="324"/>
    </row>
    <row r="18" spans="1:19" ht="16.5" thickBot="1">
      <c r="A18" s="9"/>
      <c r="B18" s="10" t="s">
        <v>23</v>
      </c>
      <c r="C18" s="11" t="s">
        <v>75</v>
      </c>
      <c r="D18" s="278"/>
      <c r="E18" s="279"/>
      <c r="F18" s="280"/>
      <c r="G18" s="281" t="s">
        <v>76</v>
      </c>
      <c r="H18" s="282"/>
      <c r="I18" s="282"/>
      <c r="J18" s="283">
        <v>39851</v>
      </c>
      <c r="K18" s="283"/>
      <c r="L18" s="283"/>
      <c r="M18" s="284"/>
      <c r="N18" s="12" t="s">
        <v>77</v>
      </c>
      <c r="O18" s="13"/>
      <c r="P18" s="13"/>
      <c r="Q18" s="275">
        <v>0.4166666666666667</v>
      </c>
      <c r="R18" s="276"/>
      <c r="S18" s="277"/>
    </row>
    <row r="19" spans="1:23" ht="15.75" thickTop="1">
      <c r="A19" s="14"/>
      <c r="B19" s="15" t="s">
        <v>78</v>
      </c>
      <c r="C19" s="16" t="s">
        <v>79</v>
      </c>
      <c r="D19" s="316" t="s">
        <v>80</v>
      </c>
      <c r="E19" s="317"/>
      <c r="F19" s="316" t="s">
        <v>81</v>
      </c>
      <c r="G19" s="317"/>
      <c r="H19" s="316" t="s">
        <v>82</v>
      </c>
      <c r="I19" s="317"/>
      <c r="J19" s="316" t="s">
        <v>83</v>
      </c>
      <c r="K19" s="317"/>
      <c r="L19" s="316"/>
      <c r="M19" s="317"/>
      <c r="N19" s="17" t="s">
        <v>84</v>
      </c>
      <c r="O19" s="18" t="s">
        <v>85</v>
      </c>
      <c r="P19" s="19" t="s">
        <v>86</v>
      </c>
      <c r="Q19" s="20"/>
      <c r="R19" s="318" t="s">
        <v>87</v>
      </c>
      <c r="S19" s="319"/>
      <c r="U19" s="21" t="s">
        <v>88</v>
      </c>
      <c r="V19" s="22"/>
      <c r="W19" s="23" t="s">
        <v>89</v>
      </c>
    </row>
    <row r="20" spans="1:23" ht="12.75">
      <c r="A20" s="24" t="s">
        <v>80</v>
      </c>
      <c r="B20" s="25" t="s">
        <v>44</v>
      </c>
      <c r="C20" s="26" t="s">
        <v>8</v>
      </c>
      <c r="D20" s="27"/>
      <c r="E20" s="28"/>
      <c r="F20" s="29">
        <f>+P30</f>
      </c>
      <c r="G20" s="30">
        <f>+Q30</f>
      </c>
      <c r="H20" s="29">
        <f>P26</f>
        <v>3</v>
      </c>
      <c r="I20" s="30">
        <f>Q26</f>
        <v>0</v>
      </c>
      <c r="J20" s="29">
        <f>P28</f>
      </c>
      <c r="K20" s="30">
        <f>Q28</f>
      </c>
      <c r="L20" s="29"/>
      <c r="M20" s="30"/>
      <c r="N20" s="31">
        <f>IF(SUM(D20:M20)=0,"",COUNTIF(E20:E23,"3"))</f>
        <v>1</v>
      </c>
      <c r="O20" s="32">
        <f>IF(SUM(E20:N20)=0,"",COUNTIF(D20:D23,"3"))</f>
        <v>0</v>
      </c>
      <c r="P20" s="33">
        <f>IF(SUM(D20:M20)=0,"",SUM(E20:E23))</f>
        <v>3</v>
      </c>
      <c r="Q20" s="34">
        <f>IF(SUM(D20:M20)=0,"",SUM(D20:D23))</f>
        <v>0</v>
      </c>
      <c r="R20" s="320">
        <v>1</v>
      </c>
      <c r="S20" s="321"/>
      <c r="U20" s="35">
        <f>+U26+U28+U30</f>
        <v>33</v>
      </c>
      <c r="V20" s="36">
        <f>+V26+V28+V30</f>
        <v>14</v>
      </c>
      <c r="W20" s="37">
        <f>+U20-V20</f>
        <v>19</v>
      </c>
    </row>
    <row r="21" spans="1:23" ht="12.75">
      <c r="A21" s="38" t="s">
        <v>81</v>
      </c>
      <c r="B21" s="25"/>
      <c r="C21" s="39" t="s">
        <v>36</v>
      </c>
      <c r="D21" s="40">
        <f>+Q30</f>
      </c>
      <c r="E21" s="41">
        <f>+P30</f>
      </c>
      <c r="F21" s="42"/>
      <c r="G21" s="43"/>
      <c r="H21" s="40">
        <f>P29</f>
      </c>
      <c r="I21" s="41">
        <f>Q29</f>
      </c>
      <c r="J21" s="40">
        <f>P27</f>
      </c>
      <c r="K21" s="41">
        <f>Q27</f>
      </c>
      <c r="L21" s="40"/>
      <c r="M21" s="41"/>
      <c r="N21" s="31">
        <f>IF(SUM(D21:M21)=0,"",COUNTIF(G20:G23,"3"))</f>
      </c>
      <c r="O21" s="32">
        <f>IF(SUM(E21:N21)=0,"",COUNTIF(F20:F23,"3"))</f>
      </c>
      <c r="P21" s="33">
        <f>IF(SUM(D21:M21)=0,"",SUM(G20:G23))</f>
      </c>
      <c r="Q21" s="34">
        <f>IF(SUM(D21:M21)=0,"",SUM(F20:F23))</f>
      </c>
      <c r="R21" s="320"/>
      <c r="S21" s="321"/>
      <c r="U21" s="35">
        <f>+U27+U29+V30</f>
        <v>0</v>
      </c>
      <c r="V21" s="36">
        <f>+V27+V29+U30</f>
        <v>0</v>
      </c>
      <c r="W21" s="37">
        <f>+U21-V21</f>
        <v>0</v>
      </c>
    </row>
    <row r="22" spans="1:23" ht="12.75">
      <c r="A22" s="38" t="s">
        <v>82</v>
      </c>
      <c r="B22" s="25" t="s">
        <v>61</v>
      </c>
      <c r="C22" s="39" t="s">
        <v>23</v>
      </c>
      <c r="D22" s="40">
        <f>+Q26</f>
        <v>0</v>
      </c>
      <c r="E22" s="41">
        <f>+P26</f>
        <v>3</v>
      </c>
      <c r="F22" s="40">
        <f>Q29</f>
      </c>
      <c r="G22" s="41">
        <f>P29</f>
      </c>
      <c r="H22" s="42"/>
      <c r="I22" s="43"/>
      <c r="J22" s="40">
        <f>P31</f>
      </c>
      <c r="K22" s="41">
        <f>Q31</f>
      </c>
      <c r="L22" s="40"/>
      <c r="M22" s="41"/>
      <c r="N22" s="31">
        <f>IF(SUM(D22:M22)=0,"",COUNTIF(I20:I23,"3"))</f>
        <v>0</v>
      </c>
      <c r="O22" s="32">
        <f>IF(SUM(E22:N22)=0,"",COUNTIF(H20:H23,"3"))</f>
        <v>1</v>
      </c>
      <c r="P22" s="33">
        <f>IF(SUM(D22:M22)=0,"",SUM(I20:I23))</f>
        <v>0</v>
      </c>
      <c r="Q22" s="34">
        <f>IF(SUM(D22:M22)=0,"",SUM(H20:H23))</f>
        <v>3</v>
      </c>
      <c r="R22" s="320">
        <v>2</v>
      </c>
      <c r="S22" s="321"/>
      <c r="U22" s="35">
        <f>+V26+V29+U31</f>
        <v>14</v>
      </c>
      <c r="V22" s="36">
        <f>+U26+U29+V31</f>
        <v>33</v>
      </c>
      <c r="W22" s="37">
        <f>+U22-V22</f>
        <v>-19</v>
      </c>
    </row>
    <row r="23" spans="1:23" ht="13.5" thickBot="1">
      <c r="A23" s="44" t="s">
        <v>83</v>
      </c>
      <c r="B23" s="45"/>
      <c r="C23" s="46"/>
      <c r="D23" s="47">
        <f>Q28</f>
      </c>
      <c r="E23" s="48">
        <f>P28</f>
      </c>
      <c r="F23" s="47">
        <f>Q27</f>
      </c>
      <c r="G23" s="48">
        <f>P27</f>
      </c>
      <c r="H23" s="47">
        <f>Q31</f>
      </c>
      <c r="I23" s="48">
        <f>P31</f>
      </c>
      <c r="J23" s="49"/>
      <c r="K23" s="50"/>
      <c r="L23" s="47"/>
      <c r="M23" s="48"/>
      <c r="N23" s="51">
        <f>IF(SUM(D23:M23)=0,"",COUNTIF(K20:K23,"3"))</f>
      </c>
      <c r="O23" s="52">
        <f>IF(SUM(E23:N23)=0,"",COUNTIF(J20:J23,"3"))</f>
      </c>
      <c r="P23" s="53">
        <f>IF(SUM(D23:M24)=0,"",SUM(K20:K23))</f>
      </c>
      <c r="Q23" s="54">
        <f>IF(SUM(D23:M23)=0,"",SUM(J20:J23))</f>
      </c>
      <c r="R23" s="325"/>
      <c r="S23" s="326"/>
      <c r="U23" s="35">
        <f>+V27+V28+V31</f>
        <v>0</v>
      </c>
      <c r="V23" s="36">
        <f>+U27+U28+U31</f>
        <v>0</v>
      </c>
      <c r="W23" s="37">
        <f>+U23-V23</f>
        <v>0</v>
      </c>
    </row>
    <row r="24" spans="1:24" ht="15.75" thickTop="1">
      <c r="A24" s="55"/>
      <c r="B24" s="56" t="s">
        <v>90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  <c r="S24" s="59"/>
      <c r="U24" s="60"/>
      <c r="V24" s="61" t="s">
        <v>91</v>
      </c>
      <c r="W24" s="62">
        <f>SUM(W20:W23)</f>
        <v>0</v>
      </c>
      <c r="X24" s="61" t="str">
        <f>IF(W24=0,"OK","Virhe")</f>
        <v>OK</v>
      </c>
    </row>
    <row r="25" spans="1:23" ht="15.75" thickBot="1">
      <c r="A25" s="63"/>
      <c r="B25" s="64" t="s">
        <v>92</v>
      </c>
      <c r="C25" s="65"/>
      <c r="D25" s="65"/>
      <c r="E25" s="66"/>
      <c r="F25" s="327" t="s">
        <v>93</v>
      </c>
      <c r="G25" s="328"/>
      <c r="H25" s="329" t="s">
        <v>94</v>
      </c>
      <c r="I25" s="328"/>
      <c r="J25" s="329" t="s">
        <v>95</v>
      </c>
      <c r="K25" s="328"/>
      <c r="L25" s="329" t="s">
        <v>96</v>
      </c>
      <c r="M25" s="328"/>
      <c r="N25" s="329" t="s">
        <v>97</v>
      </c>
      <c r="O25" s="328"/>
      <c r="P25" s="330" t="s">
        <v>98</v>
      </c>
      <c r="Q25" s="331"/>
      <c r="S25" s="67"/>
      <c r="U25" s="68" t="s">
        <v>88</v>
      </c>
      <c r="V25" s="69"/>
      <c r="W25" s="23" t="s">
        <v>89</v>
      </c>
    </row>
    <row r="26" spans="1:34" ht="15.75">
      <c r="A26" s="70" t="s">
        <v>99</v>
      </c>
      <c r="B26" s="71" t="str">
        <f>IF(B20&gt;"",B20,"")</f>
        <v>Miikka O'Connor</v>
      </c>
      <c r="C26" s="72" t="str">
        <f>IF(B22&gt;"",B22,"")</f>
        <v>Henri Kuusjärvi</v>
      </c>
      <c r="D26" s="57"/>
      <c r="E26" s="73"/>
      <c r="F26" s="336">
        <v>6</v>
      </c>
      <c r="G26" s="337"/>
      <c r="H26" s="338">
        <v>2</v>
      </c>
      <c r="I26" s="333"/>
      <c r="J26" s="338">
        <v>6</v>
      </c>
      <c r="K26" s="333"/>
      <c r="L26" s="338"/>
      <c r="M26" s="333"/>
      <c r="N26" s="332"/>
      <c r="O26" s="333"/>
      <c r="P26" s="74">
        <f aca="true" t="shared" si="11" ref="P26:P31">IF(COUNT(F26:N26)=0,"",COUNTIF(F26:N26,"&gt;=0"))</f>
        <v>3</v>
      </c>
      <c r="Q26" s="75">
        <f aca="true" t="shared" si="12" ref="Q26:Q31">IF(COUNT(F26:N26)=0,"",(IF(LEFT(F26,1)="-",1,0)+IF(LEFT(H26,1)="-",1,0)+IF(LEFT(J26,1)="-",1,0)+IF(LEFT(L26,1)="-",1,0)+IF(LEFT(N26,1)="-",1,0)))</f>
        <v>0</v>
      </c>
      <c r="R26" s="76"/>
      <c r="S26" s="77"/>
      <c r="U26" s="78">
        <f aca="true" t="shared" si="13" ref="U26:U31">+Y26+AA26+AC26+AE26+AG26</f>
        <v>33</v>
      </c>
      <c r="V26" s="79">
        <f aca="true" t="shared" si="14" ref="V26:V31">+Z26+AB26+AD26+AF26+AH26</f>
        <v>14</v>
      </c>
      <c r="W26" s="80">
        <f aca="true" t="shared" si="15" ref="W26:W31">+U26-V26</f>
        <v>19</v>
      </c>
      <c r="Y26" s="81">
        <f aca="true" t="shared" si="16" ref="Y26:Y31">IF(F26="",0,IF(LEFT(F26,1)="-",ABS(F26),(IF(F26&gt;9,F26+2,11))))</f>
        <v>11</v>
      </c>
      <c r="Z26" s="82">
        <f aca="true" t="shared" si="17" ref="Z26:Z31">IF(F26="",0,IF(LEFT(F26,1)="-",(IF(ABS(F26)&gt;9,(ABS(F26)+2),11)),F26))</f>
        <v>6</v>
      </c>
      <c r="AA26" s="81">
        <f aca="true" t="shared" si="18" ref="AA26:AA31">IF(H26="",0,IF(LEFT(H26,1)="-",ABS(H26),(IF(H26&gt;9,H26+2,11))))</f>
        <v>11</v>
      </c>
      <c r="AB26" s="82">
        <f aca="true" t="shared" si="19" ref="AB26:AB31">IF(H26="",0,IF(LEFT(H26,1)="-",(IF(ABS(H26)&gt;9,(ABS(H26)+2),11)),H26))</f>
        <v>2</v>
      </c>
      <c r="AC26" s="81">
        <f aca="true" t="shared" si="20" ref="AC26:AC31">IF(J26="",0,IF(LEFT(J26,1)="-",ABS(J26),(IF(J26&gt;9,J26+2,11))))</f>
        <v>11</v>
      </c>
      <c r="AD26" s="82">
        <f aca="true" t="shared" si="21" ref="AD26:AD31">IF(J26="",0,IF(LEFT(J26,1)="-",(IF(ABS(J26)&gt;9,(ABS(J26)+2),11)),J26))</f>
        <v>6</v>
      </c>
      <c r="AE26" s="81">
        <f aca="true" t="shared" si="22" ref="AE26:AE31">IF(L26="",0,IF(LEFT(L26,1)="-",ABS(L26),(IF(L26&gt;9,L26+2,11))))</f>
        <v>0</v>
      </c>
      <c r="AF26" s="82">
        <f aca="true" t="shared" si="23" ref="AF26:AF31">IF(L26="",0,IF(LEFT(L26,1)="-",(IF(ABS(L26)&gt;9,(ABS(L26)+2),11)),L26))</f>
        <v>0</v>
      </c>
      <c r="AG26" s="81">
        <f aca="true" t="shared" si="24" ref="AG26:AG31">IF(N26="",0,IF(LEFT(N26,1)="-",ABS(N26),(IF(N26&gt;9,N26+2,11))))</f>
        <v>0</v>
      </c>
      <c r="AH26" s="82">
        <f aca="true" t="shared" si="25" ref="AH26:AH31">IF(N26="",0,IF(LEFT(N26,1)="-",(IF(ABS(N26)&gt;9,(ABS(N26)+2),11)),N26))</f>
        <v>0</v>
      </c>
    </row>
    <row r="27" spans="1:34" ht="15.75">
      <c r="A27" s="70" t="s">
        <v>100</v>
      </c>
      <c r="B27" s="71"/>
      <c r="C27" s="83">
        <f>IF(B23&gt;"",B23,"")</f>
      </c>
      <c r="D27" s="84"/>
      <c r="E27" s="73"/>
      <c r="F27" s="334"/>
      <c r="G27" s="335"/>
      <c r="H27" s="334"/>
      <c r="I27" s="335"/>
      <c r="J27" s="334"/>
      <c r="K27" s="335"/>
      <c r="L27" s="334"/>
      <c r="M27" s="335"/>
      <c r="N27" s="334"/>
      <c r="O27" s="335"/>
      <c r="P27" s="74">
        <f t="shared" si="11"/>
      </c>
      <c r="Q27" s="75">
        <f t="shared" si="12"/>
      </c>
      <c r="R27" s="85"/>
      <c r="S27" s="86"/>
      <c r="U27" s="78">
        <f t="shared" si="13"/>
        <v>0</v>
      </c>
      <c r="V27" s="79">
        <f t="shared" si="14"/>
        <v>0</v>
      </c>
      <c r="W27" s="80">
        <f t="shared" si="15"/>
        <v>0</v>
      </c>
      <c r="Y27" s="87">
        <f t="shared" si="16"/>
        <v>0</v>
      </c>
      <c r="Z27" s="88">
        <f t="shared" si="17"/>
        <v>0</v>
      </c>
      <c r="AA27" s="87">
        <f t="shared" si="18"/>
        <v>0</v>
      </c>
      <c r="AB27" s="88">
        <f t="shared" si="19"/>
        <v>0</v>
      </c>
      <c r="AC27" s="87">
        <f t="shared" si="20"/>
        <v>0</v>
      </c>
      <c r="AD27" s="88">
        <f t="shared" si="21"/>
        <v>0</v>
      </c>
      <c r="AE27" s="87">
        <f t="shared" si="22"/>
        <v>0</v>
      </c>
      <c r="AF27" s="88">
        <f t="shared" si="23"/>
        <v>0</v>
      </c>
      <c r="AG27" s="87">
        <f t="shared" si="24"/>
        <v>0</v>
      </c>
      <c r="AH27" s="88">
        <f t="shared" si="25"/>
        <v>0</v>
      </c>
    </row>
    <row r="28" spans="1:34" ht="16.5" thickBot="1">
      <c r="A28" s="70" t="s">
        <v>101</v>
      </c>
      <c r="B28" s="89"/>
      <c r="C28" s="90">
        <f>IF(B23&gt;"",B23,"")</f>
      </c>
      <c r="D28" s="65"/>
      <c r="E28" s="66"/>
      <c r="F28" s="339"/>
      <c r="G28" s="340"/>
      <c r="H28" s="339"/>
      <c r="I28" s="340"/>
      <c r="J28" s="339"/>
      <c r="K28" s="340"/>
      <c r="L28" s="339"/>
      <c r="M28" s="340"/>
      <c r="N28" s="339"/>
      <c r="O28" s="340"/>
      <c r="P28" s="74">
        <f t="shared" si="11"/>
      </c>
      <c r="Q28" s="75">
        <f t="shared" si="12"/>
      </c>
      <c r="R28" s="85"/>
      <c r="S28" s="86"/>
      <c r="U28" s="78">
        <f t="shared" si="13"/>
        <v>0</v>
      </c>
      <c r="V28" s="79">
        <f t="shared" si="14"/>
        <v>0</v>
      </c>
      <c r="W28" s="80">
        <f t="shared" si="15"/>
        <v>0</v>
      </c>
      <c r="Y28" s="87">
        <f t="shared" si="16"/>
        <v>0</v>
      </c>
      <c r="Z28" s="88">
        <f t="shared" si="17"/>
        <v>0</v>
      </c>
      <c r="AA28" s="87">
        <f t="shared" si="18"/>
        <v>0</v>
      </c>
      <c r="AB28" s="88">
        <f t="shared" si="19"/>
        <v>0</v>
      </c>
      <c r="AC28" s="87">
        <f t="shared" si="20"/>
        <v>0</v>
      </c>
      <c r="AD28" s="88">
        <f t="shared" si="21"/>
        <v>0</v>
      </c>
      <c r="AE28" s="87">
        <f t="shared" si="22"/>
        <v>0</v>
      </c>
      <c r="AF28" s="88">
        <f t="shared" si="23"/>
        <v>0</v>
      </c>
      <c r="AG28" s="87">
        <f t="shared" si="24"/>
        <v>0</v>
      </c>
      <c r="AH28" s="88">
        <f t="shared" si="25"/>
        <v>0</v>
      </c>
    </row>
    <row r="29" spans="1:34" ht="15.75">
      <c r="A29" s="70" t="s">
        <v>102</v>
      </c>
      <c r="B29" s="71">
        <f>IF(B21&gt;"",B21,"")</f>
      </c>
      <c r="C29" s="83" t="str">
        <f>IF(B22&gt;"",B22,"")</f>
        <v>Henri Kuusjärvi</v>
      </c>
      <c r="D29" s="57"/>
      <c r="E29" s="73"/>
      <c r="F29" s="338"/>
      <c r="G29" s="333"/>
      <c r="H29" s="338"/>
      <c r="I29" s="333"/>
      <c r="J29" s="338"/>
      <c r="K29" s="333"/>
      <c r="L29" s="338"/>
      <c r="M29" s="333"/>
      <c r="N29" s="338"/>
      <c r="O29" s="333"/>
      <c r="P29" s="74">
        <f t="shared" si="11"/>
      </c>
      <c r="Q29" s="75">
        <f t="shared" si="12"/>
      </c>
      <c r="R29" s="85"/>
      <c r="S29" s="86"/>
      <c r="U29" s="78">
        <f t="shared" si="13"/>
        <v>0</v>
      </c>
      <c r="V29" s="79">
        <f t="shared" si="14"/>
        <v>0</v>
      </c>
      <c r="W29" s="80">
        <f t="shared" si="15"/>
        <v>0</v>
      </c>
      <c r="Y29" s="87">
        <f t="shared" si="16"/>
        <v>0</v>
      </c>
      <c r="Z29" s="88">
        <f t="shared" si="17"/>
        <v>0</v>
      </c>
      <c r="AA29" s="87">
        <f t="shared" si="18"/>
        <v>0</v>
      </c>
      <c r="AB29" s="88">
        <f t="shared" si="19"/>
        <v>0</v>
      </c>
      <c r="AC29" s="87">
        <f t="shared" si="20"/>
        <v>0</v>
      </c>
      <c r="AD29" s="88">
        <f t="shared" si="21"/>
        <v>0</v>
      </c>
      <c r="AE29" s="87">
        <f t="shared" si="22"/>
        <v>0</v>
      </c>
      <c r="AF29" s="88">
        <f t="shared" si="23"/>
        <v>0</v>
      </c>
      <c r="AG29" s="87">
        <f t="shared" si="24"/>
        <v>0</v>
      </c>
      <c r="AH29" s="88">
        <f t="shared" si="25"/>
        <v>0</v>
      </c>
    </row>
    <row r="30" spans="1:34" ht="15.75">
      <c r="A30" s="70" t="s">
        <v>103</v>
      </c>
      <c r="B30" s="71" t="str">
        <f>IF(B20&gt;"",B20,"")</f>
        <v>Miikka O'Connor</v>
      </c>
      <c r="C30" s="83">
        <f>IF(B21&gt;"",B21,"")</f>
      </c>
      <c r="D30" s="84"/>
      <c r="E30" s="73"/>
      <c r="F30" s="334"/>
      <c r="G30" s="335"/>
      <c r="H30" s="334"/>
      <c r="I30" s="335"/>
      <c r="J30" s="343"/>
      <c r="K30" s="335"/>
      <c r="L30" s="334"/>
      <c r="M30" s="335"/>
      <c r="N30" s="334"/>
      <c r="O30" s="335"/>
      <c r="P30" s="74">
        <f t="shared" si="11"/>
      </c>
      <c r="Q30" s="75">
        <f t="shared" si="12"/>
      </c>
      <c r="R30" s="85"/>
      <c r="S30" s="86"/>
      <c r="U30" s="78">
        <f t="shared" si="13"/>
        <v>0</v>
      </c>
      <c r="V30" s="79">
        <f t="shared" si="14"/>
        <v>0</v>
      </c>
      <c r="W30" s="80">
        <f t="shared" si="15"/>
        <v>0</v>
      </c>
      <c r="Y30" s="87">
        <f t="shared" si="16"/>
        <v>0</v>
      </c>
      <c r="Z30" s="88">
        <f t="shared" si="17"/>
        <v>0</v>
      </c>
      <c r="AA30" s="87">
        <f t="shared" si="18"/>
        <v>0</v>
      </c>
      <c r="AB30" s="88">
        <f t="shared" si="19"/>
        <v>0</v>
      </c>
      <c r="AC30" s="87">
        <f t="shared" si="20"/>
        <v>0</v>
      </c>
      <c r="AD30" s="88">
        <f t="shared" si="21"/>
        <v>0</v>
      </c>
      <c r="AE30" s="87">
        <f t="shared" si="22"/>
        <v>0</v>
      </c>
      <c r="AF30" s="88">
        <f t="shared" si="23"/>
        <v>0</v>
      </c>
      <c r="AG30" s="87">
        <f t="shared" si="24"/>
        <v>0</v>
      </c>
      <c r="AH30" s="88">
        <f t="shared" si="25"/>
        <v>0</v>
      </c>
    </row>
    <row r="31" spans="1:34" ht="16.5" thickBot="1">
      <c r="A31" s="91" t="s">
        <v>104</v>
      </c>
      <c r="B31" s="92"/>
      <c r="C31" s="93">
        <f>IF(B23&gt;"",B23,"")</f>
      </c>
      <c r="D31" s="94"/>
      <c r="E31" s="95"/>
      <c r="F31" s="341"/>
      <c r="G31" s="342"/>
      <c r="H31" s="341"/>
      <c r="I31" s="342"/>
      <c r="J31" s="341"/>
      <c r="K31" s="342"/>
      <c r="L31" s="341"/>
      <c r="M31" s="342"/>
      <c r="N31" s="341"/>
      <c r="O31" s="342"/>
      <c r="P31" s="96">
        <f t="shared" si="11"/>
      </c>
      <c r="Q31" s="97">
        <f t="shared" si="12"/>
      </c>
      <c r="R31" s="98"/>
      <c r="S31" s="99"/>
      <c r="U31" s="78">
        <f t="shared" si="13"/>
        <v>0</v>
      </c>
      <c r="V31" s="79">
        <f t="shared" si="14"/>
        <v>0</v>
      </c>
      <c r="W31" s="80">
        <f t="shared" si="15"/>
        <v>0</v>
      </c>
      <c r="Y31" s="100">
        <f t="shared" si="16"/>
        <v>0</v>
      </c>
      <c r="Z31" s="101">
        <f t="shared" si="17"/>
        <v>0</v>
      </c>
      <c r="AA31" s="100">
        <f t="shared" si="18"/>
        <v>0</v>
      </c>
      <c r="AB31" s="101">
        <f t="shared" si="19"/>
        <v>0</v>
      </c>
      <c r="AC31" s="100">
        <f t="shared" si="20"/>
        <v>0</v>
      </c>
      <c r="AD31" s="101">
        <f t="shared" si="21"/>
        <v>0</v>
      </c>
      <c r="AE31" s="100">
        <f t="shared" si="22"/>
        <v>0</v>
      </c>
      <c r="AF31" s="101">
        <f t="shared" si="23"/>
        <v>0</v>
      </c>
      <c r="AG31" s="100">
        <f t="shared" si="24"/>
        <v>0</v>
      </c>
      <c r="AH31" s="101">
        <f t="shared" si="25"/>
        <v>0</v>
      </c>
    </row>
    <row r="32" ht="13.5" thickTop="1"/>
  </sheetData>
  <mergeCells count="107">
    <mergeCell ref="N30:O30"/>
    <mergeCell ref="F31:G31"/>
    <mergeCell ref="H31:I31"/>
    <mergeCell ref="J31:K31"/>
    <mergeCell ref="L31:M31"/>
    <mergeCell ref="N31:O31"/>
    <mergeCell ref="F30:G30"/>
    <mergeCell ref="H30:I30"/>
    <mergeCell ref="J30:K30"/>
    <mergeCell ref="L30:M30"/>
    <mergeCell ref="J26:K26"/>
    <mergeCell ref="L26:M26"/>
    <mergeCell ref="J28:K28"/>
    <mergeCell ref="L28:M28"/>
    <mergeCell ref="N28:O28"/>
    <mergeCell ref="F29:G29"/>
    <mergeCell ref="H29:I29"/>
    <mergeCell ref="J29:K29"/>
    <mergeCell ref="L29:M29"/>
    <mergeCell ref="N29:O29"/>
    <mergeCell ref="F28:G28"/>
    <mergeCell ref="H28:I28"/>
    <mergeCell ref="N25:O25"/>
    <mergeCell ref="P25:Q25"/>
    <mergeCell ref="N26:O26"/>
    <mergeCell ref="F27:G27"/>
    <mergeCell ref="H27:I27"/>
    <mergeCell ref="J27:K27"/>
    <mergeCell ref="L27:M27"/>
    <mergeCell ref="N27:O27"/>
    <mergeCell ref="F26:G26"/>
    <mergeCell ref="H26:I26"/>
    <mergeCell ref="F25:G25"/>
    <mergeCell ref="H25:I25"/>
    <mergeCell ref="J25:K25"/>
    <mergeCell ref="L25:M25"/>
    <mergeCell ref="J14:K14"/>
    <mergeCell ref="L14:M14"/>
    <mergeCell ref="R22:S22"/>
    <mergeCell ref="R23:S23"/>
    <mergeCell ref="Q18:S18"/>
    <mergeCell ref="R21:S21"/>
    <mergeCell ref="J12:K12"/>
    <mergeCell ref="L12:M12"/>
    <mergeCell ref="N14:O14"/>
    <mergeCell ref="F15:G15"/>
    <mergeCell ref="H15:I15"/>
    <mergeCell ref="J15:K15"/>
    <mergeCell ref="L15:M15"/>
    <mergeCell ref="N15:O15"/>
    <mergeCell ref="F14:G14"/>
    <mergeCell ref="H14:I14"/>
    <mergeCell ref="J10:K10"/>
    <mergeCell ref="L10:M10"/>
    <mergeCell ref="N12:O12"/>
    <mergeCell ref="F13:G13"/>
    <mergeCell ref="H13:I13"/>
    <mergeCell ref="J13:K13"/>
    <mergeCell ref="L13:M13"/>
    <mergeCell ref="N13:O13"/>
    <mergeCell ref="F12:G12"/>
    <mergeCell ref="H12:I12"/>
    <mergeCell ref="N9:O9"/>
    <mergeCell ref="P9:Q9"/>
    <mergeCell ref="N10:O10"/>
    <mergeCell ref="F11:G11"/>
    <mergeCell ref="H11:I11"/>
    <mergeCell ref="J11:K11"/>
    <mergeCell ref="L11:M11"/>
    <mergeCell ref="N11:O11"/>
    <mergeCell ref="F10:G10"/>
    <mergeCell ref="H10:I10"/>
    <mergeCell ref="F9:G9"/>
    <mergeCell ref="H9:I9"/>
    <mergeCell ref="J9:K9"/>
    <mergeCell ref="L9:M9"/>
    <mergeCell ref="D3:E3"/>
    <mergeCell ref="F3:G3"/>
    <mergeCell ref="H3:I3"/>
    <mergeCell ref="J3:K3"/>
    <mergeCell ref="D2:F2"/>
    <mergeCell ref="G2:I2"/>
    <mergeCell ref="J2:M2"/>
    <mergeCell ref="Q2:S2"/>
    <mergeCell ref="J1:M1"/>
    <mergeCell ref="N1:P1"/>
    <mergeCell ref="Q1:S1"/>
    <mergeCell ref="L3:M3"/>
    <mergeCell ref="R3:S3"/>
    <mergeCell ref="R4:S4"/>
    <mergeCell ref="R5:S5"/>
    <mergeCell ref="R6:S6"/>
    <mergeCell ref="R7:S7"/>
    <mergeCell ref="D19:E19"/>
    <mergeCell ref="F19:G19"/>
    <mergeCell ref="H19:I19"/>
    <mergeCell ref="J19:K19"/>
    <mergeCell ref="A16:B16"/>
    <mergeCell ref="L19:M19"/>
    <mergeCell ref="R19:S19"/>
    <mergeCell ref="R20:S20"/>
    <mergeCell ref="J17:M17"/>
    <mergeCell ref="N17:P17"/>
    <mergeCell ref="Q17:S17"/>
    <mergeCell ref="D18:F18"/>
    <mergeCell ref="G18:I18"/>
    <mergeCell ref="J18:M18"/>
  </mergeCells>
  <printOptions/>
  <pageMargins left="0.75" right="0.75" top="1" bottom="1" header="0.4921259845" footer="0.492125984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Kuusjärvi</dc:creator>
  <cp:keywords/>
  <dc:description/>
  <cp:lastModifiedBy>Juha Rimpiläinen</cp:lastModifiedBy>
  <cp:lastPrinted>2009-02-08T06:25:04Z</cp:lastPrinted>
  <dcterms:created xsi:type="dcterms:W3CDTF">2009-01-24T08:40:14Z</dcterms:created>
  <dcterms:modified xsi:type="dcterms:W3CDTF">2009-02-09T18:47:41Z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614372359</vt:i4>
  </property>
  <property fmtid="{D5CDD505-2E9C-101B-9397-08002B2CF9AE}" pid="3" name="_EmailSubject">
    <vt:lpwstr>2 versio tuloksista</vt:lpwstr>
  </property>
  <property fmtid="{D5CDD505-2E9C-101B-9397-08002B2CF9AE}" pid="4" name="_AuthorEmail">
    <vt:lpwstr>kimmo.kuusjarvi@pp.inet.fi</vt:lpwstr>
  </property>
  <property fmtid="{D5CDD505-2E9C-101B-9397-08002B2CF9AE}" pid="5" name="_AuthorEmailDisplayName">
    <vt:lpwstr>Kimmo Kuusjärvi</vt:lpwstr>
  </property>
  <property fmtid="{D5CDD505-2E9C-101B-9397-08002B2CF9AE}" pid="6" name="_PreviousAdHocReviewCycleID">
    <vt:i4>-456481845</vt:i4>
  </property>
  <property fmtid="{D5CDD505-2E9C-101B-9397-08002B2CF9AE}" pid="7" name="_ReviewingToolsShownOnce">
    <vt:lpwstr/>
  </property>
</Properties>
</file>